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mc:AlternateContent xmlns:mc="http://schemas.openxmlformats.org/markup-compatibility/2006">
    <mc:Choice Requires="x15">
      <x15ac:absPath xmlns:x15ac="http://schemas.microsoft.com/office/spreadsheetml/2010/11/ac" url="C:\Users\erika.parra\Downloads\"/>
    </mc:Choice>
  </mc:AlternateContent>
  <xr:revisionPtr revIDLastSave="0" documentId="13_ncr:1_{27BA68AD-CBC5-412B-9DCC-09ACAFB07724}" xr6:coauthVersionLast="47" xr6:coauthVersionMax="47" xr10:uidLastSave="{00000000-0000-0000-0000-000000000000}"/>
  <bookViews>
    <workbookView xWindow="-28920" yWindow="-120" windowWidth="29040" windowHeight="15720" xr2:uid="{00000000-000D-0000-FFFF-FFFF00000000}"/>
  </bookViews>
  <sheets>
    <sheet name="Plan de Acción 2026" sheetId="4" r:id="rId1"/>
    <sheet name="Resumen" sheetId="7" state="hidden" r:id="rId2"/>
    <sheet name="TD" sheetId="8" state="hidden" r:id="rId3"/>
  </sheets>
  <definedNames>
    <definedName name="_xlnm._FilterDatabase" localSheetId="0" hidden="1">'Plan de Acción 2026'!$A$3:$AH$52</definedName>
    <definedName name="_xlnm._FilterDatabase" localSheetId="1" hidden="1">Resumen!$A$3:$I$61</definedName>
  </definedNames>
  <calcPr calcId="191028"/>
  <pivotCaches>
    <pivotCache cacheId="2" r:id="rId4"/>
    <pivotCache cacheId="3"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 l="1"/>
  <c r="U4" i="4"/>
  <c r="Y4" i="4"/>
  <c r="Q5" i="4"/>
  <c r="U5" i="4"/>
  <c r="Y5" i="4"/>
  <c r="Q6" i="4"/>
  <c r="U6" i="4"/>
  <c r="Y6" i="4"/>
  <c r="Q7" i="4"/>
  <c r="U7" i="4"/>
  <c r="Y7" i="4"/>
  <c r="Q8" i="4"/>
  <c r="U8" i="4"/>
  <c r="Y8" i="4"/>
  <c r="Q9" i="4"/>
  <c r="U9" i="4"/>
  <c r="Y9" i="4"/>
  <c r="Q10" i="4"/>
  <c r="S10" i="4"/>
  <c r="U10" i="4"/>
  <c r="Y10" i="4"/>
  <c r="Q11" i="4"/>
  <c r="U11" i="4"/>
  <c r="Y11" i="4"/>
  <c r="Q12" i="4"/>
  <c r="U12" i="4"/>
  <c r="Y12" i="4"/>
  <c r="U13" i="4"/>
  <c r="U14" i="4"/>
  <c r="Q15" i="4"/>
  <c r="U15" i="4"/>
  <c r="Y15" i="4"/>
  <c r="Q16" i="4"/>
  <c r="U16" i="4"/>
  <c r="Y16" i="4"/>
  <c r="Q17" i="4"/>
  <c r="U17" i="4"/>
  <c r="Y17" i="4"/>
  <c r="Q18" i="4"/>
  <c r="U18" i="4"/>
  <c r="Y18" i="4"/>
  <c r="Q19" i="4"/>
  <c r="U19" i="4"/>
  <c r="Y19" i="4"/>
  <c r="Q20" i="4"/>
  <c r="U20" i="4"/>
  <c r="Y20" i="4"/>
  <c r="Q21" i="4"/>
  <c r="U21" i="4"/>
  <c r="Y21" i="4"/>
  <c r="Q22" i="4"/>
  <c r="U22" i="4"/>
  <c r="Y22" i="4"/>
  <c r="Q23" i="4"/>
  <c r="U23" i="4"/>
  <c r="Y23" i="4"/>
  <c r="Q24" i="4"/>
  <c r="U24" i="4"/>
  <c r="Y24" i="4"/>
  <c r="Q25" i="4"/>
  <c r="U25" i="4"/>
  <c r="Y25" i="4"/>
  <c r="Q29" i="4"/>
  <c r="U29" i="4"/>
  <c r="Y29" i="4"/>
  <c r="Q30" i="4"/>
  <c r="U30" i="4"/>
  <c r="Y30" i="4"/>
  <c r="Q31" i="4"/>
  <c r="U31" i="4"/>
  <c r="Y31" i="4"/>
  <c r="Q32" i="4"/>
  <c r="U32" i="4"/>
  <c r="Y32" i="4"/>
  <c r="Q33" i="4"/>
  <c r="U33" i="4"/>
  <c r="Y33" i="4"/>
  <c r="Q34" i="4"/>
  <c r="U34" i="4"/>
  <c r="Y34" i="4"/>
  <c r="Q35" i="4"/>
  <c r="U35" i="4"/>
  <c r="Y35" i="4"/>
  <c r="Q37" i="4"/>
  <c r="U37" i="4"/>
  <c r="Y37" i="4"/>
  <c r="Q38" i="4"/>
  <c r="U38" i="4"/>
  <c r="Y38" i="4"/>
  <c r="Q39" i="4"/>
  <c r="U39" i="4"/>
  <c r="Y39" i="4"/>
  <c r="Q40" i="4"/>
  <c r="U40" i="4"/>
  <c r="Y40" i="4"/>
  <c r="Q42" i="4"/>
  <c r="S42" i="4"/>
  <c r="U42" i="4"/>
  <c r="W42" i="4"/>
  <c r="Y42" i="4"/>
  <c r="Q43" i="4"/>
  <c r="U43" i="4"/>
  <c r="Y43" i="4"/>
  <c r="Q44" i="4"/>
  <c r="U44" i="4"/>
  <c r="Y44" i="4"/>
  <c r="Q45" i="4"/>
  <c r="U45" i="4"/>
  <c r="Y45" i="4"/>
  <c r="Q46" i="4"/>
  <c r="U46" i="4"/>
  <c r="Y46" i="4"/>
  <c r="Q47" i="4"/>
  <c r="U47" i="4"/>
  <c r="Y47" i="4"/>
  <c r="Q48" i="4"/>
  <c r="U48" i="4"/>
  <c r="Y48" i="4"/>
  <c r="Q49" i="4"/>
  <c r="U49" i="4"/>
  <c r="Y49" i="4"/>
  <c r="Q50" i="4"/>
  <c r="U50" i="4"/>
  <c r="Y50" i="4"/>
  <c r="Q51" i="4"/>
  <c r="U51" i="4"/>
  <c r="Y51" i="4"/>
  <c r="Q52" i="4"/>
  <c r="U52" i="4"/>
  <c r="Y52" i="4"/>
  <c r="K42" i="4"/>
  <c r="AH42" i="4" s="1"/>
  <c r="AH52" i="4"/>
  <c r="AH51" i="4"/>
  <c r="AH50" i="4"/>
  <c r="AH49" i="4"/>
  <c r="AH48" i="4"/>
  <c r="AH47" i="4"/>
  <c r="AH46" i="4"/>
  <c r="AH45" i="4"/>
  <c r="AH44" i="4"/>
  <c r="AH43"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AH12" i="4"/>
  <c r="AH11" i="4"/>
  <c r="AH10" i="4"/>
  <c r="AH9" i="4"/>
  <c r="AH8" i="4"/>
  <c r="AH7" i="4"/>
  <c r="AH6" i="4"/>
  <c r="AH5" i="4"/>
  <c r="AH4" i="4"/>
  <c r="M50" i="4"/>
  <c r="AG1" i="4"/>
  <c r="M19" i="4"/>
  <c r="M42" i="4" l="1"/>
  <c r="AA19" i="4"/>
  <c r="M44" i="4" l="1"/>
  <c r="AA44" i="4" l="1"/>
  <c r="J17" i="4" l="1"/>
  <c r="M17" i="4"/>
  <c r="M52" i="4"/>
  <c r="J52" i="4"/>
  <c r="M51" i="4"/>
  <c r="J51" i="4"/>
  <c r="AA17" i="4" l="1"/>
  <c r="AA51" i="4"/>
  <c r="AA52" i="4"/>
  <c r="M46" i="4"/>
  <c r="J46" i="4"/>
  <c r="AA46" i="4" l="1"/>
  <c r="J44" i="4" l="1"/>
  <c r="J35" i="4"/>
  <c r="M12" i="4"/>
  <c r="M11" i="4"/>
  <c r="M14" i="4"/>
  <c r="M13" i="4"/>
  <c r="J13" i="4"/>
  <c r="J14" i="4"/>
  <c r="AA12" i="4" l="1"/>
  <c r="M49" i="4" l="1"/>
  <c r="M48" i="4"/>
  <c r="M45" i="4"/>
  <c r="M43" i="4"/>
  <c r="M40" i="4"/>
  <c r="M39" i="4"/>
  <c r="M38" i="4"/>
  <c r="M37" i="4"/>
  <c r="M35" i="4"/>
  <c r="M34" i="4"/>
  <c r="M33" i="4"/>
  <c r="M32" i="4"/>
  <c r="M31" i="4"/>
  <c r="M30" i="4"/>
  <c r="M29" i="4"/>
  <c r="M25" i="4"/>
  <c r="M24" i="4"/>
  <c r="M23" i="4"/>
  <c r="M22" i="4"/>
  <c r="M21" i="4"/>
  <c r="M20" i="4"/>
  <c r="M18" i="4"/>
  <c r="M16" i="4"/>
  <c r="M15" i="4"/>
  <c r="M10" i="4"/>
  <c r="M9" i="4"/>
  <c r="M8" i="4"/>
  <c r="M7" i="4"/>
  <c r="M6" i="4"/>
  <c r="M5" i="4"/>
  <c r="M4" i="4"/>
  <c r="J32" i="4"/>
  <c r="J33" i="4"/>
  <c r="J34" i="4"/>
  <c r="J40" i="4"/>
  <c r="J12" i="4"/>
  <c r="J11" i="4"/>
  <c r="AA39" i="4" l="1"/>
  <c r="AA40" i="4"/>
  <c r="AA30" i="4"/>
  <c r="AA33" i="4"/>
  <c r="AA32" i="4"/>
  <c r="AA11" i="4"/>
  <c r="F38" i="7"/>
  <c r="G13" i="7"/>
  <c r="J42" i="4"/>
  <c r="G7" i="7"/>
  <c r="G6" i="7"/>
  <c r="G34" i="7"/>
  <c r="G46" i="7"/>
  <c r="L2" i="7"/>
  <c r="E13" i="7"/>
  <c r="E58" i="7"/>
  <c r="E20" i="7"/>
  <c r="G47" i="7"/>
  <c r="F46" i="7"/>
  <c r="J4" i="4"/>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A4" i="7"/>
  <c r="B5" i="7"/>
  <c r="B6" i="7"/>
  <c r="B7" i="7"/>
  <c r="B8" i="7"/>
  <c r="B9" i="7"/>
  <c r="B10" i="7"/>
  <c r="B11" i="7"/>
  <c r="B12" i="7"/>
  <c r="B13" i="7"/>
  <c r="B14" i="7"/>
  <c r="B15" i="7"/>
  <c r="B16" i="7"/>
  <c r="B17" i="7"/>
  <c r="B18" i="7"/>
  <c r="B19" i="7"/>
  <c r="B20" i="7"/>
  <c r="G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F61" i="7"/>
  <c r="E34" i="7"/>
  <c r="E32" i="7"/>
  <c r="J25" i="4"/>
  <c r="J24" i="4"/>
  <c r="J22" i="4"/>
  <c r="J21" i="4"/>
  <c r="F27" i="7"/>
  <c r="F36" i="7"/>
  <c r="G60" i="7"/>
  <c r="G61" i="7"/>
  <c r="E61" i="7"/>
  <c r="E46" i="7"/>
  <c r="D48" i="7"/>
  <c r="D47" i="7"/>
  <c r="D46" i="7"/>
  <c r="F45" i="7"/>
  <c r="G48" i="7"/>
  <c r="D57" i="7"/>
  <c r="D54" i="7"/>
  <c r="D50" i="7"/>
  <c r="D43" i="7"/>
  <c r="D42" i="7"/>
  <c r="D41" i="7"/>
  <c r="D37" i="7"/>
  <c r="D36" i="7"/>
  <c r="D28" i="7"/>
  <c r="D22" i="7"/>
  <c r="D21" i="7"/>
  <c r="D17" i="7"/>
  <c r="J37" i="4"/>
  <c r="G40" i="7"/>
  <c r="E40" i="7"/>
  <c r="D39" i="7"/>
  <c r="G14" i="7"/>
  <c r="D14" i="7"/>
  <c r="G23" i="7"/>
  <c r="F22" i="7"/>
  <c r="AE1" i="4"/>
  <c r="G50" i="7"/>
  <c r="F49" i="7"/>
  <c r="G49" i="7"/>
  <c r="E49" i="7"/>
  <c r="G45" i="7"/>
  <c r="E45" i="7"/>
  <c r="G43" i="7"/>
  <c r="E43" i="7"/>
  <c r="G41" i="7"/>
  <c r="F40" i="7"/>
  <c r="G42" i="7"/>
  <c r="E42" i="7"/>
  <c r="G38" i="7"/>
  <c r="G37" i="7"/>
  <c r="E37" i="7"/>
  <c r="G36" i="7"/>
  <c r="F35" i="7"/>
  <c r="E36" i="7"/>
  <c r="G35" i="7"/>
  <c r="G33" i="7"/>
  <c r="F32" i="7"/>
  <c r="E33" i="7"/>
  <c r="G29" i="7"/>
  <c r="E29" i="7"/>
  <c r="G27" i="7"/>
  <c r="G26" i="7"/>
  <c r="F25" i="7"/>
  <c r="G25" i="7"/>
  <c r="F24" i="7"/>
  <c r="E25" i="7"/>
  <c r="G18" i="7"/>
  <c r="E18" i="7"/>
  <c r="F60" i="7"/>
  <c r="F59" i="7"/>
  <c r="G59" i="7"/>
  <c r="F58" i="7"/>
  <c r="G58" i="7"/>
  <c r="F57" i="7"/>
  <c r="G57" i="7"/>
  <c r="G56" i="7"/>
  <c r="F55" i="7"/>
  <c r="G55" i="7"/>
  <c r="F54" i="7"/>
  <c r="F53" i="7"/>
  <c r="E54" i="7"/>
  <c r="G53" i="7"/>
  <c r="F52" i="7"/>
  <c r="G52" i="7"/>
  <c r="E52" i="7"/>
  <c r="G51" i="7"/>
  <c r="E51" i="7"/>
  <c r="G32" i="7"/>
  <c r="F31" i="7"/>
  <c r="G24" i="7"/>
  <c r="F23" i="7"/>
  <c r="E24" i="7"/>
  <c r="G22" i="7"/>
  <c r="E22" i="7"/>
  <c r="G21" i="7"/>
  <c r="F20" i="7"/>
  <c r="E21" i="7"/>
  <c r="G19" i="7"/>
  <c r="G17" i="7"/>
  <c r="F16" i="7"/>
  <c r="G16" i="7"/>
  <c r="E16" i="7"/>
  <c r="F14" i="7"/>
  <c r="D15" i="7"/>
  <c r="F12" i="7"/>
  <c r="G12" i="7"/>
  <c r="E12" i="7"/>
  <c r="G11" i="7"/>
  <c r="F10" i="7"/>
  <c r="G10" i="7"/>
  <c r="G9" i="7"/>
  <c r="F8" i="7"/>
  <c r="E9" i="7"/>
  <c r="G8" i="7"/>
  <c r="D8" i="7"/>
  <c r="E7" i="7"/>
  <c r="D6" i="7"/>
  <c r="G4" i="7"/>
  <c r="D4" i="7"/>
  <c r="J50" i="4"/>
  <c r="J49" i="4"/>
  <c r="J48" i="4"/>
  <c r="J47" i="4"/>
  <c r="J45" i="4"/>
  <c r="J43" i="4"/>
  <c r="J39" i="4"/>
  <c r="J38" i="4"/>
  <c r="J31" i="4"/>
  <c r="J30" i="4"/>
  <c r="J29" i="4"/>
  <c r="J23" i="4"/>
  <c r="J20" i="4"/>
  <c r="J19" i="4"/>
  <c r="J18" i="4"/>
  <c r="J16" i="4"/>
  <c r="J15" i="4"/>
  <c r="J10" i="4"/>
  <c r="J9" i="4"/>
  <c r="J8" i="4"/>
  <c r="J7" i="4"/>
  <c r="J5" i="4"/>
  <c r="B5" i="4"/>
  <c r="A5" i="7" l="1"/>
  <c r="B6" i="4"/>
  <c r="B7" i="4" s="1"/>
  <c r="B8" i="4" s="1"/>
  <c r="B9" i="4" s="1"/>
  <c r="B10" i="4" s="1"/>
  <c r="B11" i="4" s="1"/>
  <c r="B12" i="4" s="1"/>
  <c r="B13" i="4" s="1"/>
  <c r="B14" i="4" s="1"/>
  <c r="B15" i="4" s="1"/>
  <c r="B16" i="4" s="1"/>
  <c r="M47" i="4"/>
  <c r="J6" i="4"/>
  <c r="G5" i="7"/>
  <c r="F6" i="7"/>
  <c r="F7" i="7"/>
  <c r="G39" i="7"/>
  <c r="F18" i="7"/>
  <c r="D51" i="7"/>
  <c r="F19" i="7"/>
  <c r="H41" i="7"/>
  <c r="F30" i="7"/>
  <c r="F17" i="7"/>
  <c r="D32" i="7"/>
  <c r="D29" i="7"/>
  <c r="D19" i="7"/>
  <c r="F56" i="7"/>
  <c r="G28" i="7"/>
  <c r="D61" i="7"/>
  <c r="E50" i="7"/>
  <c r="AA50" i="4"/>
  <c r="F33" i="7"/>
  <c r="G44" i="7"/>
  <c r="D59" i="7"/>
  <c r="D30" i="7"/>
  <c r="D27" i="7"/>
  <c r="E60" i="7"/>
  <c r="E57" i="7"/>
  <c r="F21" i="7"/>
  <c r="E15" i="7"/>
  <c r="AA18" i="4"/>
  <c r="D60" i="7"/>
  <c r="E11" i="7"/>
  <c r="D5" i="7"/>
  <c r="AA49" i="4"/>
  <c r="D10" i="7"/>
  <c r="E27" i="7"/>
  <c r="H60" i="7"/>
  <c r="D58" i="7"/>
  <c r="E55" i="7"/>
  <c r="F48" i="7"/>
  <c r="H54" i="7"/>
  <c r="D44" i="7"/>
  <c r="D53" i="7"/>
  <c r="H45" i="7"/>
  <c r="E41" i="7"/>
  <c r="D7" i="7"/>
  <c r="AA29" i="4"/>
  <c r="D13" i="7"/>
  <c r="F15" i="7"/>
  <c r="E30" i="7"/>
  <c r="E56" i="7"/>
  <c r="E8" i="7"/>
  <c r="E38" i="7"/>
  <c r="E35" i="7"/>
  <c r="E19" i="7"/>
  <c r="E23" i="7"/>
  <c r="F13" i="7"/>
  <c r="E10" i="7"/>
  <c r="AA21" i="4"/>
  <c r="AA22" i="4"/>
  <c r="F29" i="7"/>
  <c r="G15" i="7"/>
  <c r="E28" i="7"/>
  <c r="F11" i="7"/>
  <c r="E59" i="7"/>
  <c r="E26" i="7"/>
  <c r="F51" i="7"/>
  <c r="D56" i="7"/>
  <c r="F26" i="7"/>
  <c r="AA24" i="4"/>
  <c r="E6" i="7"/>
  <c r="E31" i="7"/>
  <c r="D26" i="7"/>
  <c r="AA31" i="4"/>
  <c r="E4" i="7"/>
  <c r="AA15" i="4"/>
  <c r="D12" i="7"/>
  <c r="E14" i="7"/>
  <c r="D45" i="7"/>
  <c r="D11" i="7"/>
  <c r="AA23" i="4"/>
  <c r="AA42" i="4"/>
  <c r="F50" i="7"/>
  <c r="G54" i="7"/>
  <c r="G30" i="7"/>
  <c r="E48" i="7"/>
  <c r="E17" i="7"/>
  <c r="D23" i="7"/>
  <c r="AA25" i="4"/>
  <c r="E39" i="7"/>
  <c r="D33" i="7"/>
  <c r="D16" i="7"/>
  <c r="AA48" i="4"/>
  <c r="F34" i="7"/>
  <c r="D9" i="7"/>
  <c r="D49" i="7"/>
  <c r="AA4" i="4"/>
  <c r="AA34" i="4"/>
  <c r="F44" i="7"/>
  <c r="D35" i="7"/>
  <c r="D24" i="7"/>
  <c r="AA20" i="4"/>
  <c r="D18" i="7"/>
  <c r="AA16" i="4"/>
  <c r="AA9" i="4"/>
  <c r="AA45" i="4"/>
  <c r="E53" i="7"/>
  <c r="F28" i="7"/>
  <c r="F37" i="7"/>
  <c r="D20" i="7"/>
  <c r="AA35" i="4"/>
  <c r="D38" i="7"/>
  <c r="AA43" i="4"/>
  <c r="D52" i="7"/>
  <c r="F47" i="7"/>
  <c r="D40" i="7"/>
  <c r="D34" i="7"/>
  <c r="E47" i="7"/>
  <c r="D25" i="7"/>
  <c r="H15" i="7" l="1"/>
  <c r="H20" i="7"/>
  <c r="D31" i="7"/>
  <c r="AA38" i="4"/>
  <c r="D55" i="7"/>
  <c r="G31" i="7"/>
  <c r="F41" i="7"/>
  <c r="H58" i="7"/>
  <c r="A6" i="7"/>
  <c r="B17" i="4"/>
  <c r="B18" i="4" s="1"/>
  <c r="B19" i="4" s="1"/>
  <c r="B20" i="4" s="1"/>
  <c r="B21" i="4" s="1"/>
  <c r="B22" i="4" s="1"/>
  <c r="B23" i="4" s="1"/>
  <c r="B24" i="4" s="1"/>
  <c r="B25" i="4" s="1"/>
  <c r="B26" i="4" s="1"/>
  <c r="B27" i="4" s="1"/>
  <c r="B28" i="4" s="1"/>
  <c r="B29" i="4" s="1"/>
  <c r="B30" i="4" s="1"/>
  <c r="B31" i="4" s="1"/>
  <c r="B32" i="4" s="1"/>
  <c r="B33" i="4" s="1"/>
  <c r="B34" i="4" s="1"/>
  <c r="B35" i="4" s="1"/>
  <c r="AA47" i="4"/>
  <c r="AA10" i="4"/>
  <c r="F42" i="7"/>
  <c r="F9" i="7"/>
  <c r="F43" i="7"/>
  <c r="F39" i="7"/>
  <c r="AA6" i="4"/>
  <c r="F4" i="7"/>
  <c r="AA37" i="4"/>
  <c r="F5" i="7"/>
  <c r="AA7" i="4"/>
  <c r="AA8" i="4"/>
  <c r="H39" i="7"/>
  <c r="H50" i="7"/>
  <c r="H59" i="7"/>
  <c r="E5" i="7"/>
  <c r="H28" i="7"/>
  <c r="H34" i="7"/>
  <c r="H32" i="7"/>
  <c r="H46" i="7"/>
  <c r="H37" i="7"/>
  <c r="H19" i="7"/>
  <c r="D1" i="7"/>
  <c r="H61" i="7"/>
  <c r="H56" i="7"/>
  <c r="H38" i="7"/>
  <c r="H9" i="7"/>
  <c r="H29" i="7"/>
  <c r="H40" i="7"/>
  <c r="H25" i="7"/>
  <c r="H47" i="7"/>
  <c r="H36" i="7"/>
  <c r="H51" i="7"/>
  <c r="H18" i="7"/>
  <c r="H21" i="7"/>
  <c r="H17" i="7"/>
  <c r="H24" i="7"/>
  <c r="E44" i="7"/>
  <c r="H57" i="7"/>
  <c r="H48" i="7"/>
  <c r="H11" i="7"/>
  <c r="H13" i="7"/>
  <c r="H16" i="7"/>
  <c r="H22" i="7"/>
  <c r="H12" i="7"/>
  <c r="H4" i="7"/>
  <c r="H53" i="7"/>
  <c r="H27" i="7"/>
  <c r="H33" i="7"/>
  <c r="H35" i="7"/>
  <c r="H52" i="7"/>
  <c r="H26" i="7"/>
  <c r="H49" i="7"/>
  <c r="H23" i="7"/>
  <c r="H30" i="7"/>
  <c r="H14" i="7"/>
  <c r="H7" i="7" l="1"/>
  <c r="H10" i="7"/>
  <c r="H43" i="7"/>
  <c r="B36" i="4"/>
  <c r="B37" i="4" s="1"/>
  <c r="B38" i="4" s="1"/>
  <c r="B39" i="4" s="1"/>
  <c r="B40" i="4" s="1"/>
  <c r="B41" i="4" s="1"/>
  <c r="B42" i="4" s="1"/>
  <c r="B43" i="4" s="1"/>
  <c r="H55" i="7"/>
  <c r="H31" i="7"/>
  <c r="A7" i="7"/>
  <c r="H42" i="7"/>
  <c r="AA5" i="4"/>
  <c r="H6" i="7"/>
  <c r="H8" i="7"/>
  <c r="E1" i="7"/>
  <c r="B44" i="4" l="1"/>
  <c r="H44" i="7"/>
  <c r="A8" i="7"/>
  <c r="H5" i="7"/>
  <c r="H1" i="7" s="1"/>
  <c r="B45" i="4" l="1"/>
  <c r="A9" i="7"/>
  <c r="A10" i="7"/>
  <c r="A11" i="7"/>
  <c r="B46" i="4" l="1"/>
  <c r="A12" i="7"/>
  <c r="B47" i="4" l="1"/>
  <c r="A13" i="7"/>
  <c r="B48" i="4" l="1"/>
  <c r="A14" i="7"/>
  <c r="B49" i="4" l="1"/>
  <c r="A15" i="7"/>
  <c r="B50" i="4" l="1"/>
  <c r="A16" i="7"/>
  <c r="B51" i="4" l="1"/>
  <c r="A17" i="7"/>
  <c r="B52" i="4" l="1"/>
  <c r="A18" i="7"/>
  <c r="A19" i="7" l="1"/>
  <c r="A20" i="7" l="1"/>
  <c r="A21" i="7" l="1"/>
  <c r="A22" i="7" l="1"/>
  <c r="A23" i="7" l="1"/>
  <c r="A24" i="7" l="1"/>
  <c r="A25" i="7" l="1"/>
  <c r="A26" i="7" l="1"/>
  <c r="A27" i="7" l="1"/>
  <c r="A28" i="7" l="1"/>
  <c r="A29" i="7" l="1"/>
  <c r="A30" i="7" l="1"/>
  <c r="A31" i="7" l="1"/>
  <c r="A32" i="7" l="1"/>
  <c r="A33" i="7" l="1"/>
  <c r="A34" i="7" l="1"/>
  <c r="A35" i="7" l="1"/>
  <c r="A36" i="7" l="1"/>
  <c r="A37" i="7" l="1"/>
  <c r="A38" i="7" l="1"/>
  <c r="A39" i="7" l="1"/>
  <c r="A40" i="7" l="1"/>
  <c r="A41" i="7" l="1"/>
  <c r="A42" i="7" l="1"/>
  <c r="A43" i="7" l="1"/>
  <c r="A44" i="7" l="1"/>
  <c r="A45" i="7" l="1"/>
  <c r="A46" i="7" l="1"/>
  <c r="A49" i="7"/>
  <c r="A50" i="7" l="1"/>
  <c r="A48" i="7"/>
  <c r="A47" i="7"/>
  <c r="A51" i="7" l="1"/>
  <c r="A52" i="7" l="1"/>
  <c r="A53" i="7" l="1"/>
  <c r="A54" i="7" l="1"/>
  <c r="A55" i="7" l="1"/>
  <c r="A56" i="7" l="1"/>
  <c r="A57" i="7" l="1"/>
  <c r="A58" i="7" l="1"/>
  <c r="A59" i="7" l="1"/>
  <c r="A61" i="7" l="1"/>
  <c r="A6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Erika Yohana Parra</author>
    <author>Erika Parra</author>
  </authors>
  <commentList>
    <comment ref="C43" authorId="0" shapeId="0" xr:uid="{00000000-0006-0000-0000-000005000000}">
      <text>
        <r>
          <rPr>
            <b/>
            <sz val="9"/>
            <color indexed="81"/>
            <rFont val="Tahoma"/>
            <family val="2"/>
          </rPr>
          <t>Erika Yohana Parra:</t>
        </r>
        <r>
          <rPr>
            <sz val="9"/>
            <color indexed="81"/>
            <rFont val="Tahoma"/>
            <family val="2"/>
          </rPr>
          <t xml:space="preserve">
Una estructuración de por año en cualquiera de sus fases </t>
        </r>
      </text>
    </comment>
    <comment ref="C51" authorId="1" shapeId="0" xr:uid="{213CBDCF-5CFF-4EF3-B70A-8DD0FCAF5EDF}">
      <text>
        <r>
          <rPr>
            <b/>
            <sz val="9"/>
            <color indexed="81"/>
            <rFont val="Tahoma"/>
            <family val="2"/>
          </rPr>
          <t>Erika Parra:</t>
        </r>
        <r>
          <rPr>
            <sz val="9"/>
            <color indexed="81"/>
            <rFont val="Tahoma"/>
            <family val="2"/>
          </rPr>
          <t xml:space="preserve">
Cambiar lo proyectos tipo</t>
        </r>
      </text>
    </comment>
  </commentList>
</comments>
</file>

<file path=xl/sharedStrings.xml><?xml version="1.0" encoding="utf-8"?>
<sst xmlns="http://schemas.openxmlformats.org/spreadsheetml/2006/main" count="674" uniqueCount="307">
  <si>
    <t>PLAN DE ACCIÓN 2026</t>
  </si>
  <si>
    <t>Enfoque estratégico</t>
  </si>
  <si>
    <t>Item</t>
  </si>
  <si>
    <t>Objetivos</t>
  </si>
  <si>
    <t>Actividad</t>
  </si>
  <si>
    <t>Producto / Evidencias</t>
  </si>
  <si>
    <t>Indicador</t>
  </si>
  <si>
    <t>Proceso</t>
  </si>
  <si>
    <t>Responsable</t>
  </si>
  <si>
    <t>Frecuencia</t>
  </si>
  <si>
    <t>Peso</t>
  </si>
  <si>
    <t>P</t>
  </si>
  <si>
    <t>E</t>
  </si>
  <si>
    <t>%</t>
  </si>
  <si>
    <t>PS</t>
  </si>
  <si>
    <t>Acumulado</t>
  </si>
  <si>
    <t>Reporte de seguimiento primer línea de defensa</t>
  </si>
  <si>
    <t>Reporte de seguimiento segunda línea de defensa</t>
  </si>
  <si>
    <t>Estado</t>
  </si>
  <si>
    <t>Responsable de seguimiento</t>
  </si>
  <si>
    <t>Observaciones</t>
  </si>
  <si>
    <t>Aplica?</t>
  </si>
  <si>
    <t>Modernización de la gestión (Fortalecer la gestión de los proceso)</t>
  </si>
  <si>
    <t>Fortalecer la administración del talento humano de la entidad  </t>
  </si>
  <si>
    <t xml:space="preserve">Realizar el estudio de cargas laborales de la Subgerencia Administrativa y Financiera, Oficina de Contro Interno, y Oficina Asesora Jurídica. </t>
  </si>
  <si>
    <t>Informe de resultados de cargar de cada área</t>
  </si>
  <si>
    <t>Nro. Informes realizados /Nro. Informes programadas (3) x 100</t>
  </si>
  <si>
    <t>Gestión del Talento Humano</t>
  </si>
  <si>
    <t>Diana Anzola y Nydia Alfaro</t>
  </si>
  <si>
    <t>Trimestral</t>
  </si>
  <si>
    <t>N/A</t>
  </si>
  <si>
    <t>Durante el primer trimestre de la vigencia 2026 se realizaron sesiones de cargas de trabajo de la Subgerencia Administrativa y Financiera del área de Tesoreria, Presupuesto, IT y Talento Humano en donde se les socializó la finanlidad de esta actividad. Se carga informe de seguimiento I trimestre 2026.</t>
  </si>
  <si>
    <t>Durante el primer trimestre de la vigencia 2026, se evidencia la realización de sesiones relacionadas con la definición y análisis de cargas de trabajo en la Subgerencia Administrativa y Financiera, específicamente en las áreas de Tesorería, Presupuesto, IT y Talento Humano, en las cuales se socializó la finalidad de dicha actividad. Así mismo, se verifica el cargue del informe de seguimiento correspondiente al primer trimestre de 2026.</t>
  </si>
  <si>
    <t>OK</t>
  </si>
  <si>
    <t>Carlos Grisales</t>
  </si>
  <si>
    <t>Ejecutar el Plan Estratégico de Talento Humano aprobado y publicado</t>
  </si>
  <si>
    <t>Cronograma de  actividades
Informe de actividades de ejecución
Soportes de ejecución de actividades</t>
  </si>
  <si>
    <t>Nro. Actividades ejecutadas/Nro. Actividades programadas x 100</t>
  </si>
  <si>
    <t>Zully Rodriguez y Nicole Diaz</t>
  </si>
  <si>
    <t>Se implementaron los Planes estratégicos de talento humano con altos porcentajes de cumplimiento:Durante la vigencia 2026, en el seguimiento al Plan de bienestra e incentivos se evidenció que de las 13 actividades programadas se ejecutaron 12, alcanzando para el mes de marzo un cumplimiento del 92,3%. Lo que representa el avance acumulado del plan al corte 31 de marzo del 15%, el seguimiento al Plan Anual de Capacitaciones evidenció se ejecutaron 8 de las 11 actividades programadas, alcanzando un 75% de cumplimiento para el periodo. Lo que representa el avance acumulado del plan al corte 31 de marzo del 15%., Plan de seguridad y salud en el trabajo con corte al 31 de marzo de 2026, se ejecutaron 22 actividades de las 24 programadas para el primer trimestre de la vigencia, lo que representa un 91.66 % de cumplimiento lo que representa el avance acumulado del plan al corte 31 de marzo del 22% y el Plan de gestión del código de integridad en un 100% de ejecución para ell periodo lo que representa el avance acumulado del plan al corte 31 de marzo del 13% para la vigencia 2026.</t>
  </si>
  <si>
    <t>Desde la revisión del primer trimestre de la vigencia 2026, se evidencia la implementación de los Planes Estratégicos de Talento Humano, reportándose altos niveles de cumplimiento en las actividades programadas para el periodo. No obstante, se identifica la necesidad de fortalecer la consistencia en la medición de avances acumulados y su alineación con la ejecución real, así como mantener el seguimiento a las actividades pendientes para garantizar el cumplimiento integral de los planes durante la vigencia.</t>
  </si>
  <si>
    <t>Ejecutar el Plan de Bienestar e incentivos aprobado y publicado</t>
  </si>
  <si>
    <t>Nro. Actividades ejecutadas/Nro Actividades programadas x 100</t>
  </si>
  <si>
    <t xml:space="preserve"> En el seguimiento al Plan del bienestra e incentivos se evidenció que de las 13 actividades programadas pra el primer trimestre de la vigencia se ejecutaron 12, alcanzando para el mes de marzo un cumplimiento del 92,3%. Lo que representa el avance acumulado del plan al corte 31 de marzo del 15%.</t>
  </si>
  <si>
    <t>Desde la revisión, se evidencia un alto nivel de ejecución del Plan de Bienestar e Incentivos durante el primer trimestre de la vigencia 2026; sin embargo, se observa una posible desarticulación entre el cumplimiento reportado para el periodo y el avance acumulado del plan, por lo que se recomienda validar la coherencia en la medición y asegurar el cumplimiento de la actividad pendiente.</t>
  </si>
  <si>
    <t>Ejecutar el Plan Institucional de Capacitación aprobado y publicado</t>
  </si>
  <si>
    <t>Zully Rodriguez</t>
  </si>
  <si>
    <t>Durante el primer trimestre de la vigencia 2026, se evidencia en el Plan Anual de Capacitaciones, se ejecutaron 8 de las 11 actividades programadas, alcanzando un 75% de cumplimiento para el periodo. Lo que representa un avance acumulado del plan al corte 31 de marzo del 15%.</t>
  </si>
  <si>
    <t>Desde la revisión, se evidencia la ejecución de actividades del Plan Anual de Capacitaciones durante el primer trimestre; no obstante, se identifica una posible inconsistencia entre el cumplimiento del periodo y el avance acumulado reportado, por lo que se recomienda validar la coherencia en la medición y asegurar la ejecución de las actividades pendientes.</t>
  </si>
  <si>
    <t>Ejecutar el Plan de Seguridad y Salud en el Trabajo aprobado y publicado</t>
  </si>
  <si>
    <t>En el seguimiento a la ejecución del Plan de seguridad y salud en el trabajo, se evidenció se ejecutaron 22 actividades de las 24 programadas para el primer trimestre de la vigencia, alcanzando un 91.66 % de cumplimiento para ek periodo lo que representa el avance acumulado del plan al corte 31 de marzo del 22%.</t>
  </si>
  <si>
    <t>Desde la revisión, se evidencia un nivel adecuado de ejecución del Plan de Seguridad y Salud en el Trabajo durante el primer trimestre; no obstante, se identifica la necesidad de verificar la consistencia entre el cumplimiento del periodo y el avance acumulado reportado, así como asegurar la ejecución de las actividades pendientes para evitar rezagos en la vigencia.</t>
  </si>
  <si>
    <t>Ejecutar el Plan de Vacantes y Previsión  en  aprobado y publicado</t>
  </si>
  <si>
    <t xml:space="preserve">Cronograma de  actividades
Soportes de ejecución de actividades
Seguimiento a la planta de personal, en caso de vacancia para cumplimiento en el cubrimiento de la misma. </t>
  </si>
  <si>
    <t>Diana Anzola</t>
  </si>
  <si>
    <t>En el Marco del Plan de Vacantes y Presión 2026 durante el primer trimestre de la vigencia 2026 se cubrió la vacacnte de la Jefe de Control Interno,  la cual fue nombrada por el Gobernador de Cundinamarca, de acuerdo a normatividad vigente. Así mismo, el 31 de marzo de 2026 es aceptada la renuncia del Gerente General, cargo que fue cubierto de acuerdo con las facultades normativas de la Gobernación de Cundimarca.</t>
  </si>
  <si>
    <t>Desde la revisión, se evidencia la gestión de provisión de vacantes en el marco del Plan de Vacantes y Previsión 2026, incluyendo la cobertura de cargos directivos conforme a la normatividad vigente; no obstante, se recomienda fortalecer la trazabilidad y oportunidad en los procesos de provisión, considerando los movimientos presentados durante el periodo.</t>
  </si>
  <si>
    <t>Ejecutar el Plan del Código de Integridad  en  aprobado y publicado</t>
  </si>
  <si>
    <t>El Plan de gestión del código de integridad, se ejecutaron las dos actividades programadas alcanzando un 100% de cumplimiento para el periodo, lo que representa el avance acumulado del plan al corte 31 de marzo del 13% para la vigencia 2026.</t>
  </si>
  <si>
    <t>Desde la revisión, se evidencia el cumplimiento de las actividades programadas en el Plan de Gestión del Código de Integridad para el primer trimestre; no obstante, se recomienda validar la proporcionalidad del avance acumulado reportado frente a la ejecución del periodo, así como mantener la continuidad en la implementación de las acciones previstas para la vigencia.</t>
  </si>
  <si>
    <t xml:space="preserve">Suscribir y evaluar los acuerdos de Gestión </t>
  </si>
  <si>
    <t>Acuerdos de gestión suscritos de la vigencia 2026
Evaluación del segundo semestre 2025
Evaluación primer semestre 2026</t>
  </si>
  <si>
    <t>Nro.de Acuerdos de Gestión Evaluados /  Acuerdos de Gestión suscritos (2) x100</t>
  </si>
  <si>
    <t>Semestral</t>
  </si>
  <si>
    <t>Durante el primer trimestre del año 2026 se realizó los acuerdos de gestión correpondientes al año 2026 de la Subgerente Administrativa y Financiera y El subgerente Técncio. De igual forma, se realizo la evaluación de los acuerdos de gestión correspondientes al segundo semestre del año 2025 de los subgerentes de la Entidad.</t>
  </si>
  <si>
    <t>Desde la revisión, se evidencia la suscripción de los acuerdos de gestión para la vigencia 2026, así como la evaluación de los correspondientes al segundo semestre de 2025 para los subgerentes de la entidad; no obstante, se recomienda fortalecer la oportunidad y consistencia en estos procesos, garantizando su adecuada articulación con la planeación institucional.</t>
  </si>
  <si>
    <t>Suscribir y evaluar los compromisos laborales para trabajadores oficiales</t>
  </si>
  <si>
    <t>Compromisos suscritos de la vigencia 2026
Evaluación del segundo semestre 2025
Evaluación primer semestre 2026</t>
  </si>
  <si>
    <t>Nro.de compromisos evaluados /  compromisos suscritos (12) x100</t>
  </si>
  <si>
    <t>Durante el primer trimestre del año 2026 se realizó la concertación de compromisos de los trabajadores oficiales correpondientes al año 2026. De igual forma, se realizo la evaluación de los compromisos correspondientes al segundo semestre del año 2025.</t>
  </si>
  <si>
    <t>Desde la revisión, se evidencia la concertación de compromisos laborales para la vigencia 2026, así como la evaluación de los correspondientes al segundo semestre de 2025; no obstante, se recomienda fortalecer la trazabilidad y consistencia de estos procesos, asegurando su alineación con los objetivos institucionales y su adecuada oportunidad.</t>
  </si>
  <si>
    <t>Hacer seguimiento a la implementación de la estratégia de Horarios Flexibles</t>
  </si>
  <si>
    <t xml:space="preserve">Informe de avance a la implementación </t>
  </si>
  <si>
    <t>Nro. Informes realizados / Nro informes programados (2) x 100</t>
  </si>
  <si>
    <t>Para el primer trimestre del año 2026 se realizó seguimiento a la implementación de horarios flexibles, según lo establecido en la Resolución Nro. 008 del 06 de marzo de 2025. Se relizó informe de implementación de este beneficio durante lo corrido en el 2026.</t>
  </si>
  <si>
    <t>Desde la revisión, se evidencia el seguimiento a la implementación de horarios flexibles conforme a la Resolución vigente, así como la elaboración del informe correspondiente; no obstante, se recomienda fortalecer la evaluación de resultados e impactos de esta medida, garantizando su adecuada aplicación y control durante la vigencia.</t>
  </si>
  <si>
    <t xml:space="preserve">Implementar la estrategia de teletrabajo </t>
  </si>
  <si>
    <t>Durante lo corrido durante el año 2026 se adelanta la elaboración de formatos, politica y adopción de teletrabajo y se remite los documentos a los miembros del Comité Teletrabajador y a todos los miembros respondables de la implementación para validación. Se elabora informe de seguimiento del I trimestre 2026 de teletrabajo.</t>
  </si>
  <si>
    <t>Desde la revisión, se evidencia el avance en la estructuración de instrumentos y lineamientos para la implementación del teletrabajo, así como su socialización para validación y el reporte de seguimiento del primer trimestre; no obstante, se recomienda fortalecer la consolidación y adopción formal de la política, garantizando claridad en responsabilidades y tiempos de implementación.</t>
  </si>
  <si>
    <t>Fortalecer la gestión del Modelo Estándar de Control Interno MECI</t>
  </si>
  <si>
    <t xml:space="preserve">Planear y ejecutar el Programa anual de auditorías interna  de acuerdo al cronograma </t>
  </si>
  <si>
    <t>Programa de auditoría 
Informes de auditoría</t>
  </si>
  <si>
    <t xml:space="preserve">Numero de auditorías realizadas *100/ Numero de auditorías programadas </t>
  </si>
  <si>
    <t>Evaluación y seguimiento</t>
  </si>
  <si>
    <t>Control Interno</t>
  </si>
  <si>
    <t>De acuerdo al programa</t>
  </si>
  <si>
    <t>Se formuló el PAA 2026 y fue aprobado mediante acta 01 de 2026 del CCCI (https://fondecungovco.sharepoint.com/sites/SubgerenciaAdministrativayFinanciera/Documentos%20compartidos/Forms/AllItems.aspx?id=%2Fsites%2FSubgerenciaAdministrativayFinanciera%2FDocumentos%20compartidos%2FSubgerencia%20Administrativa%20y%20Financiera%2FPlaneaci%C3%B3n%2F02%20Plan%20de%20acci%C3%B3n%2F2026%2FSoportes%20Plan%20Acci%C3%B3n%2FMetas%20OCI%2FMeta%2012&amp;viewid=57e04b6b%2Dcee7%2D47af%2D86b8%2Dbb5d8a9d3436&amp;p=true&amp;ct=1775477329365&amp;or=OWA%2DNT%2DMail&amp;cid=a41fcc9e%2D2d07%2D73d2%2Df920%2Dd09bdfe2c7b5)</t>
  </si>
  <si>
    <t>Desde la revisión, se evidencia la formulación y aprobación del PAA 2026 conforme a las instancias correspondientes; no obstante, se recomienda fortalecer la trazabilidad del proceso y garantizar su adecuada implementación y seguimiento durante la vigencia.</t>
  </si>
  <si>
    <t>Realizar los seguimientos a los Planes de Mejoramiento de  FONDECÚN</t>
  </si>
  <si>
    <t xml:space="preserve">Realizar los seguimientos a los Planes de Mejoramiento en los términos de la Resolución 0278 de 2021. </t>
  </si>
  <si>
    <t>Numero de Planes de mejoramiento a los que se le hizo seguimiento * 100 / Numero de Planes de mejoramiento existentes.</t>
  </si>
  <si>
    <t>El plan de mejoramiento frente al resultado de la auditoria de la vigencia 2024 se presentó en diciembre de 2025 y el primer informe de avance se presentará con corte a junio 30 de 2026, por tanto el seguimiento aún no se ha realizado se deja link de documentos de presentación. (https://fondecungovco.sharepoint.com/sites/OFICINADECONTROLINTERNO/Documentos%20compartidos/Forms/AllItems.aspx?id=%2Fsites%2FOFICINADECONTROLINTERNO%2FDocumentos%20compartidos%2FPLAN%20DE%20MEJORAMIENTO%20CONTRALOR%C3%8DA%2FPlan%20de%20mejoramiento%202024%2FPresentaci%C3%B3n%20del%20plan&amp;viewid=5a0c69c5%2D9e44%2D4cb3%2D805d%2Db3825f081704&amp;FolderCTID=0x0120002ADAB9F9CB673D4BBE4B2042D1678AC0)</t>
  </si>
  <si>
    <t>El plan de mejoramiento frente al resultado de la auditoria de la vigencia 2024 se presentó en diciembre de 2025 y el primer informe de avance se presentará con corte a junio 30 de 2026, por tanto el seguimiento aún no se ha realizado se deja link de documentos de presentación.</t>
  </si>
  <si>
    <t>Presentar los informes de ley  por parte de la OCI</t>
  </si>
  <si>
    <t>Cronograma de los informes de ley a presentar. Evidencia de la presentación de informes</t>
  </si>
  <si>
    <t>Informes realizados  / informes   programados</t>
  </si>
  <si>
    <t>De acuerdo al cronograma</t>
  </si>
  <si>
    <t>Se presentaron los informes correspondientes con corte a diciembre 31 de 2025: 2o semestre PQRSD, IV trimestre austeridad, 3er cuatrimestre PTEP, Evaluacion semestral estado sistema de control interno, control interno contable. Y del1er triemestre 2026: informe seguimiento ITA, informe derechos de autor y software legal, FURAG- MECI (https://fondecungovco.sharepoint.com/sites/SubgerenciaAdministrativayFinanciera/Documentos%20compartidos/Forms/AllItems.aspx?id=%2Fsites%2FSubgerenciaAdministrativayFinanciera%2FDocumentos%20compartidos%2FSubgerencia%20Administrativa%20y%20Financiera%2FPlaneaci%C3%B3n%2F02%20Plan%20de%20acci%C3%B3n%2F2026%2FSoportes%20Plan%20Acci%C3%B3n%2FMetas%20OCI%2FMeta%2014&amp;viewid=57e04b6b%2Dcee7%2D47af%2D86b8%2Dbb5d8a9d3436&amp;p=true&amp;ct=1775477329365&amp;or=OWA%2DNT%2DMail&amp;cid=a41fcc9e%2D2d07%2D73d2%2Df920%2Dd09bdfe2c7b5)</t>
  </si>
  <si>
    <t>Desde la revisión, se evidencia la presentación de informes correspondientes a la vigencia 2025 y al primer trimestre de 2026 en cumplimiento de las obligaciones institucionales; no obstante, se recomienda fortalecer la articulación, consistencia y oportunidad en la consolidación y reporte de la información, garantizando su trazabilidad y seguimiento efectivo.</t>
  </si>
  <si>
    <t>Reformular el Sistema de Gestión de Calidad</t>
  </si>
  <si>
    <t>Actualización en la documentación del Sistema de Gestión de Calidad - SGC</t>
  </si>
  <si>
    <t>Cronograma de actividades para la actualización del SGC
Informes de la ejecución del cronograma</t>
  </si>
  <si>
    <t>Actividades del plan de trabajo realizadas / Total de actividades plan de trabajo X100</t>
  </si>
  <si>
    <t>Planeación Estratégica</t>
  </si>
  <si>
    <t>Nydia Alfaro y Erika Parra</t>
  </si>
  <si>
    <t>Durante este periodo se adelantó la actualización de los siguientes documentos:
· En el Proceso Gestión de Estructuración y Gerencia de Proyectos, se adelantaron sesiones de trabajo para la revisión del sistema SICOF y para la definición de la metodología de seguimiento y la elaboración del respectivo procedimiento, a corte del este trimestre se cuenta con la metodología de seguimiento.
· En el Proceso Jurídico se construyeron y validaron los siguientes documentos: 
Gestión extrajudicial 
01_ GJC-PR-XX _ Procedimiento_ conciliación extrajudicial 
02_ GJC-FR-XX_ Control conciliaciones extrajudiciales FONDECUN 
03_ GJC-FR-XX_ Hoja de vida conciliación extrajudicial 
04_ GJC-FR-XX_ Ficha técnica comité_ 
Extrajudicial Gestión judicial 
01_ GJC-PR-XX _ Procedimiento_ Gestión judicial_ Demandado 
02_ GJC-FR-XX_ Control procesos judiciales FONDECUN 
03_ GJC-FR-XX_ Hoja de vida proceso judicial 
04_ GJC-FR-XX_ Ficha técnica comité_ Judicial</t>
  </si>
  <si>
    <t>Se evidencia, conforme a los informes y soportes remitidos, que durante el periodo se adelanta la actualización de la documentación del Sistema de Gestión de Calidad. Se verifica que en el proceso de Gestión de Estructuración y Gerencia de Proyectos se desarrollan sesiones de trabajo para la revisión del sistema SICOF y la definición de la metodología de seguimiento, contando a la fecha con dicho insumo. Así mismo, se valida que en el proceso Jurídico se construyen y validan procedimientos y formatos asociados a la gestión extrajudicial y judicial. En consecuencia, se determina un cumplimiento del 100% para el periodo evaluado y un 25% acumulado para la vigencia.</t>
  </si>
  <si>
    <t>Erika Parra</t>
  </si>
  <si>
    <t xml:space="preserve">Mejorar el Índice de Desempeño Institucional </t>
  </si>
  <si>
    <t>Mantener actualizada la base información conjunta, con el registros tiempo rea el estado y registro de cada una de las condiciones contractuales de los contratos que suscriba Fondecún.</t>
  </si>
  <si>
    <t>Reporte de actualización de la base de contratación</t>
  </si>
  <si>
    <t>Seguimientos realizadas/Seguimientos programadas *100</t>
  </si>
  <si>
    <t>Gestión Contractual</t>
  </si>
  <si>
    <t>Oficina Jurídica</t>
  </si>
  <si>
    <t>Durante el primer trimestre de la vigencia 2026, la Oficina Asesora Jurídica ha liderado la implementación de la base conjunta para la vigencia, socializando su utilización, actualmente la base conjunta se encuentra debidamente publicada y es de acceso libre a los supervisores de contrato para su utilización, durante el primer seguimiento se evidenció:
1.Que la Oficina Asesora Jurídica ha cumplido con el diligenciamiento de la información requerida en la base de esta dependencia.
2. Que Presupuesto ha cumplido con el diligenciamiento de la información inicial solicitada.
3. Que subgerencia técnica ha cumplido con el seguimiento de sesenta y tres (63) contratos de los que tiene a cargo
4. Que la tanto la Oficina Asesora Jurídica como la Subgerencia Administrativa y Financiera no han realizado actualización de ninguno de los contratos registrados a su cargo.
(anexo base conjunta corte 31 de marzo 2026)
 que como resultado del seguimiento, el día 8 de abril de 2026, se emitió memorando OAJ 26 001, en el cual se reiteró a los funcionarios y contratistas la funcionalidad de la misma y se informó que se realizarán seguimientos bimensuales.
(anexo correo de socialización memorando OAJ 26 001)</t>
  </si>
  <si>
    <t>Se evidencia, de acuerdo con las evidencias remitidas y la base de contratación conjunta proporcionada por la Oficina Asesora Jurídica, que se encuentra consolidada la información de los contratos suscritos por la entidad durante la vigencia 2026. Se verifica el diligenciamiento por parte de las dependencias en la fase inicial y el seguimiento adelantado a los contratos a su cargo. Asimismo, se observa la emisión del memorando OAJ 26-001, orientado a fortalecer el uso de la herramienta y su seguimiento periódico.
En conclusión, la actividad presenta un cumplimiento del 100% para el periodo, equivalente a un 25% acumulado para la vigencia. Como oportunidad de mejora, se sugiere fortalecer el liderazgo de la Oficina Asesora Jurídica en la centralización de la información, promoviendo que los supervisores actualicen de manera oportuna la información de ejecución y terminación contractual en la base conjunta.</t>
  </si>
  <si>
    <t xml:space="preserve">Elaborar, hacer seguimiento y socializar con el Comité Institucional de Gestión y Desempeño el plan de acción de la vigencia 2026, así como la publicación de los resultados en la página web de la entidad. </t>
  </si>
  <si>
    <t>* Plan de acción 2026
*Seguimientos del plan de acción</t>
  </si>
  <si>
    <t>Nro.de seguimientos realizados / (4) seguimientos programados 2026 x100</t>
  </si>
  <si>
    <t xml:space="preserve">Se evidencia, desde la segunda línea de defensa, que el plan de acción 2026 se encuentra conformado por 49 actividades. Se verifica, mediante seguimiento con validación de evidencias y repositorio dispuesto para tal fin, que el promedio de cumplimiento para lo programado en el primer trimestre es del 96%. Así mismo, se valida un promedio del avance acumulado del 26% para la vigencia. </t>
  </si>
  <si>
    <t xml:space="preserve">Elaborar, hacer seguimiento y socializar con el Comité Institucional de Gestión y Desempeño el mapa de riesgos de gestión institucional de la vigencia 2026, y publicar los resultados en la página web de la entidad. </t>
  </si>
  <si>
    <t>* Mapa de Riesgos de Gestión Institucional 2026
*Seguimientos al Mapa de Riesgos</t>
  </si>
  <si>
    <t>Nro.de seguimientos realizados / (2) seguimientos programados 2026 x100</t>
  </si>
  <si>
    <t xml:space="preserve">El seguimiento está establecido con frecuencia semestral, por lo que no aplica seguimiento para el periodo. </t>
  </si>
  <si>
    <t xml:space="preserve">Consolidar y actualizar el informe de gestión, evidenciando los logros de la entidad en cada uno de los periodos, y publicar los resultados en la página web de la entidad. </t>
  </si>
  <si>
    <t xml:space="preserve">*Informe de gestión por cada periodo </t>
  </si>
  <si>
    <t>Se evidencia que la actividad de consolidar el informe de gestión y realizar su publicación en la página web se encuentra definida con periodicidad semestral en el plan de acción. No obstante, teniendo en cuenta los cambios de administración, para el corte del primer trimestre se elaboró un informe de gestión que consolida los logros institucionales del periodo. Se observa que dicho informe fue aprobado por el equipo directivo y se encuentra debidamente publicado en la página web de la entidad, garantizando la disponibilidad y divulgación de la información.</t>
  </si>
  <si>
    <t xml:space="preserve">Desarrollar la estrategia de rendición de cuentas de la vigencia 2026 y hacer seguimiento a su desarrollo. </t>
  </si>
  <si>
    <t>*Cronograma de la estrategia de rendición de cuentas 
*Informe de la implementación de la estrategia</t>
  </si>
  <si>
    <t>No. de actividades realizados / actividades programados X 100</t>
  </si>
  <si>
    <t xml:space="preserve">Erika Parra y Julian Moreno </t>
  </si>
  <si>
    <t>Durante el primer trimestre de la vigencia 2026, desarrollo la audiencia pública de rendición de cuentas correspondiente a la gestión 2025. Para ello, establezco el cronograma de actividades, realizo la consulta previa a los grupos de interés, llevo a cabo la audiencia pública, evalúo su desarrollo y elaboro el informe final de rendición de cuentas. Estas actividades se ejecutan conforme a lo planificado y cuentan con los respectivos soportes documentales, los cuales se adjuntan como evidencia del cumplimiento.</t>
  </si>
  <si>
    <t>Se evidencia, a partir de los informes y soportes remitidos, que la entidad desarrolla la audiencia pública de rendición de cuentas de la vigencia 2025 durante el primer trimestre de 2026, cumpliendo las etapas definidas (planeación, consulta, ejecución, evaluación e informe). Se verifica el desarrollo de las actividades ejecutadas y los lineamientos establecidos. En consecuencia, se determina un cumplimiento del 100% para el periodo evaluado y un 40% de avance acumulado para la vigencia.</t>
  </si>
  <si>
    <t>Elaborar, hacer seguimiento y socializar con el Comité Institucional de Gestión y Desempeño el Programa de Transparencia y Ética Pública de la vigencia 2026, así como la publicación de los resultados en la página web de la entidad</t>
  </si>
  <si>
    <t>* Programa de Transparencia y Ética Pública 2026 con el cronograma de actividades
*Seguimientos del Plan Anticorrupción 2026</t>
  </si>
  <si>
    <t>Nro.de seguimientos realizados / seguimientos programados 2026 x100</t>
  </si>
  <si>
    <t>Cuatrimestral</t>
  </si>
  <si>
    <t xml:space="preserve">El seguimiento está establecido con frecuencia cuatrimestral, por lo que no aplica seguimiento para el periodo. </t>
  </si>
  <si>
    <t>Elaborar, hacer seguimiento y socializar con el Comité Institucional de Gestión y Desempeño el  mapa de riesgos de corrupción  de la vigencia 2026, así como la publicación de los resultados en la página web de la entidad</t>
  </si>
  <si>
    <t xml:space="preserve">* Mapa de Riesgos de Corrupción 2026 
*Seguimientos al Mapa de Riesgos de Corrupción 2026 </t>
  </si>
  <si>
    <t>No. de seguimientos realizados / (3) Seguimientos programados X 100</t>
  </si>
  <si>
    <t>Hacer seguimiento al cumplimiento del Plan Anual de Adquisiciones</t>
  </si>
  <si>
    <t>Matriz de excel de seguimiento 
Socialización con los jefes de dependencia</t>
  </si>
  <si>
    <t>Se evidencia que se realiza seguimiento al Plan Anual de Adquisiciones con corte al primer trimestre de la vigencia, identificando la ejecución y sus modificaciones. Se verifica que durante el periodo se efectuaron cuatro modificaciones, orientadas a la inclusión de contratos y la articulación de la contratación derivada. Así mismo, se valida la eliminación de dos adquisiciones: firmas digitales, debido a que la necesidad fue cubierta con la implementación del sistema de gestión documental, y el servicio de hosting o sitio web, al estar cubierto mediante la actualización del portal web. Adicionalmente, se analiza la ejecución por dependencias con base en la expedición de CDP, evidenciando: bienes y servicios 69%, control interno 19%, subgerencia administrativa y financiera 52% y subgerencia técnica 46%. En consecuencia, se determina un cumplimiento del 100% para el periodo evaluado y un 25% acumulado para la vigencia.</t>
  </si>
  <si>
    <t>Implementar la Política de Gestión Ambiental a través del Plan de Manejo Ambiental</t>
  </si>
  <si>
    <t>Gestión Administrativa</t>
  </si>
  <si>
    <t>Dayan Barrera</t>
  </si>
  <si>
    <t>Durante el primer trimestre de 2026 se programaron 9 actividades en el marco del Plan de Manejo Ambiental, las cuales fueron ejecutadas en su totalidad durante los meses de enero, febrero y marzo, alcanzando un cumplimiento del 25% frente a la meta anual establecida. Entre las actividades desarrolladas se incluyen: la capacitación en gestión de residuos sólidos y separación en la fuente, el registro mensual de consumo de agua y energía correspondiente a los tres meses del periodo, la inspección de los sistemas hidrosanitarios, y la sensibilización ambiental dirigida al personal a través de diferentes canales de comunicación institucional, abordando temas de interés ambiental.</t>
  </si>
  <si>
    <t>Se evidencia, conforme a los soportes remitidos, que durante el primer trimestre se ejecutan las campañas de sensibilización ambiental, la medición de consumos de servicios (agua y energía), el seguimiento a indicadores y las capacitaciones programadas en el marco del Plan de Manejo Ambiental. Se verifica coherencia entre las actividades ejecutadas y lo planificado para el periodo, así como la trazabilidad de los registros de medición y control. En consecuencia, se determina un cumplimiento del 100% para el periodo evaluado, lo cual representa un avance del 15% frente a la meta anual establecida.</t>
  </si>
  <si>
    <t>Implementar la política institucional de gestión documental a través del Plan Institucional de Archivos, el Programa de Gestión Documental y el Sistema Integrado de Conservación</t>
  </si>
  <si>
    <t xml:space="preserve">Gestión documental </t>
  </si>
  <si>
    <t>Francy Gomez</t>
  </si>
  <si>
    <t>Se realizó el seguimiento a la ejecución de actividades contempladas en el PINAR, PGD y SIC estipulados en la matriz de actividades, para los procesos de la gestión documental física y electrónica, demostrando un avance y cumplimiento del 9% de las 96 actividades planteadas para la vigencia 2026.
Es pertinente indicar que el mayor avance de las actividades se encuentra soportado en la parametrización del sistema de gestión documental, el cual a corte del primer trimestre se encuentra en fase de pruebas, pero del cual ya se adelantaron capacitaciones y talleres de entrenamiento con usuarios internos.</t>
  </si>
  <si>
    <t>Se evidencia, conforme al seguimiento reportado del PINAR, PGD y SIC, que la entidad realiza monitoreo a la ejecución de las 96 actividades programadas para la vigencia 2026, alcanzando un avance del 9% durante el primer trimestre. Se verifica que dicho avance se concentra principalmente en la parametrización del sistema de gestión documental, actualmente en fase de pruebas, así como en el desarrollo de capacitaciones dirigidos a usuarios internos. En consecuencia, se determina cumplimiento del 100% para el periodo y un avance acumulado del 9% para la vigencia.</t>
  </si>
  <si>
    <t>Implementar las Tablas de Retención Documental en todas las dependencias de la entidad</t>
  </si>
  <si>
    <t>Se han recibido en transferencia documental los archivos de contratos que la Subgerencia Técnica va liquidando a fin de ser conservados en el archivo central. Es pertinente indicar, que esta documentación se recibe bajo los lineamientos dados por el equipo de gestión documental, expedientes organizados, con hojas de control y relacionados en el inventario documental.</t>
  </si>
  <si>
    <t>Desde la revisión, se evidencia la recepción de transferencias documentales conforme a los lineamientos establecidos por gestión documental; no obstante, se recomienda fortalecer los controles de verificación y la trazabilidad del proceso, garantizando la integridad, organización y adecuada conservación de los expedientes en el archivo central.</t>
  </si>
  <si>
    <t>Monitorear el cumplimiento a la gestión y respuesta de las PQRSD que ingresan a la entidad</t>
  </si>
  <si>
    <t>Informe trimestral de la gestión de  PQRSD</t>
  </si>
  <si>
    <t>Nro.de seguimientos realizados /4 seguimientos programados 2026 x100</t>
  </si>
  <si>
    <t>Gestión de Relacionamiento con los Grupo de Interés</t>
  </si>
  <si>
    <t>Se llevó a cabo la construcción del informe de PQRSD para el primer trimestre de 2026, el cual es revisado por la Subgerencia Administrativa y Financiera para ser publicado en la página web.</t>
  </si>
  <si>
    <t>Desde la revisión, se evidencia la elaboración del informe de PQRSD correspondiente al primer trimestre de 2026 y su trámite de revisión previo a la publicación; no obstante, se recomienda fortalecer la oportunidad en su divulgación y asegurar su efectiva publicación en los canales institucionales.</t>
  </si>
  <si>
    <t xml:space="preserve">Realizar seguimiento mensual a los contratos que tiene saldos, para que los procesos desarrollen las actividades de liquidación y liberación. </t>
  </si>
  <si>
    <t>Informe de seguimientos</t>
  </si>
  <si>
    <t>Nro.de seguimientos realizados /12 seguimientos programados para 2026 x100</t>
  </si>
  <si>
    <t>Gestión financiera</t>
  </si>
  <si>
    <t>Profesional del Presupuesto</t>
  </si>
  <si>
    <t>Mensual</t>
  </si>
  <si>
    <t xml:space="preserve">A la fecha se han emitido memorandos desde la subgerencia administrativa para la subgerencia técnica, a la vez se han realizado seguimientos con mesas de trabajo mensuales con los saldos de cuentas por pagar y vigencias expiradas con el fin de adelantar el seguimiento de los mismos y donde se evidencias la justificación del por qué no se han pagado o liberado dichos saldos, igualmente se han emitido memorandos desde la subgerencia administrativa así:
Anexo: Actas de Reunión de fechas
-ACTA Nº 1 DEL 2026-02-15
-ACTA Nº 2 DEL 2026-03-27 
Anexo: Memorandos de fechas
-Memorando 2026-02-10
-Memorando 2026-03-02
-Memorando 2026-04-07
</t>
  </si>
  <si>
    <t>Se evidencia que se realiza seguimiento mensual a los contratos con saldos mediante mesas de trabajo con el equipo y la Subgerencia Técnica, así como a través de memorandos emitidos por la Subgerencia Administrativa y Financiera, en los cuales se solicita a todas las dependencias la liberación de saldos de vigencias expiradas y cuentas por pagar. Mediante el memorando se evidencia una depuración progresiva entre enero y marzo, reflejando una gestión articulada y eficaz, especialmente en la subgerente técnica. Así mismo, se observa que los reportes incluyen tanto funcionamiento como proyectos.
La acticidad presenta para el periodo un cumplimiento del 100% y 25% de acumplimiento acumulado.</t>
  </si>
  <si>
    <t>Adelantar la actualización del normograma según cronograma de actividades</t>
  </si>
  <si>
    <t>Actividades ejecutadas / actividades planeadas</t>
  </si>
  <si>
    <t>Gestión Jurídica</t>
  </si>
  <si>
    <t>Profesional de Jurídica</t>
  </si>
  <si>
    <t>De acuerdo con las actividades establecidas durante el primer trimestre se definió el cronograma de trabajo para la actualización del normograma, ya que su última actualización fue realizada en el segundo semestre del año 2025, por lo cual se pretende realizar un trabajo optimo que integre óptimamente normativa aplicable, por lo cual de acuerdo con el cronograma anexo el compilado normativo actualizado está previsto para realizarse en septiembre 2026.
(anexo 1. soporte actualización 2025; 2. Cronograma actualización 2026)</t>
  </si>
  <si>
    <t>De acuerdo con las evidencias remitidas por el proceso, durante el primer trimestre se adelantó la definición del cronograma de actividades para la actualización del normograma, el cual orienta su ejecución durante el resto de la vigencia. Adicionalmente, se verifica el desarrollo de actividades relacionadas con la Ley de Transparencia, evidenciando la actualización en la página web institucional del numeral 2.1 correspondiente a la normativa de la entidad (leyes, decretos reglamentarios y demás disposiciones aplicables). En conclusión, la actividad presenta un cumplimiento del 100% para el periodo y un avance acumulado del 7% para la vigencia.</t>
  </si>
  <si>
    <t xml:space="preserve">Realizar seguimiento al impulso de los procesos disciplinarios </t>
  </si>
  <si>
    <t xml:space="preserve">Reporte de seguimiento </t>
  </si>
  <si>
    <t>Se realizó seguimiento y avance de procesos disciplinarios de acuerdo con la normativa aplicable tal como se detalla en la base de seguimiento
(anexo base de seguimiento disciplinarios)</t>
  </si>
  <si>
    <t>conforme al archivo de seguimiento, se evidencia que la Oficina de Asesoría Jurídica realiza seguimiento a los procesos disciplinarios durante el primer trimestre. Se verifica registro de 16 procesos terminados y 11 procesos activos, de los cuales 5 presentan actuaciones o actualización de estado en el periodo evaluado. En consecuencia, determino que la actividad presenta un cumplimiento del 100% para el periodo evaluado, correspondiente a un 25% de avance acumulado para la vigencia.</t>
  </si>
  <si>
    <t>Ejecuciónlas actividades de la Política de Prevención del Daño Antijurídico 2025-2026</t>
  </si>
  <si>
    <t xml:space="preserve">Evidencia de las actividades de la PPDA </t>
  </si>
  <si>
    <t>Durante el primer año de implementación de la PPDA la cuales formuló con fundamento en la evaluación de la litigiosidad realizada por la firma externa de asesoría jurídica teniendo en cuenta los criterios allí expuestos, se establecieron seguimientos anuales a la misma a realizarse antes del 28 de febrero de cada vigencia.
Ante tal efecto, la OAJ realizó primer seguimiento el cual cuenta con las respectivas evidencias de actividades planteadas y se ha establecido conforme a la metodología establecida por la ANDJE, el siguiente seguimiento a realizarse a más tardar el 27 de febrero de 2027
(se anexa PDDA y 1er seguimiento realizado)</t>
  </si>
  <si>
    <t>Mediante el aplicativo de formulación y seguimiento de la Política de Prevención del Daño Antijurídico 2025 y los informes soporte (diagnóstico, prototipo, recopilación de datos, seguridad e informe general de implementación), se evidencia que la Oficina de Asesoría Jurídica realiza monitoreo y seguimiento a la política durante la vigencia. Se verifica que los indicadores definidos fueron evaluados conforme a lo establecido, evidenciando control y trazabilidad del proceso. En consecuencia, determino un cumplimiento del 100% para el periodo evaluado y del 40% acumulado para la vigencia. Se sugiere incorporar en los informes una sección de conclusiones del seguimiento.</t>
  </si>
  <si>
    <t>Realizar la actualización de la plataforma pública SIGEP con la vinculación y desvinculación del talento humano contratado mediante contrato de prestación de servicios.</t>
  </si>
  <si>
    <t>Reporte de administración de SIGEP</t>
  </si>
  <si>
    <t xml:space="preserve">Con el ánimo de optimizar el funcionamiento de la plataforma SIGEP en cuanto la naturaleza de Fondecún, la Oficina Asesora Jurídica en acompañamiento de la oficina de Control Interno ha realizado acercamiento con profesionales adscritos a Función Pública enlace con el Departamento de Cundinamarca, por lo anterior se concretó mesa de trabajo el día 10 de abril de 2026 mediante modalidad virtual, con profesionales de esta Oficina y el acompañamiento de Oficina de Control Inteno, mediante la cual se pretender dar eficiencia a la utilización de esta plataforma.
No obstante, se precisa que la totalidad de las hojas de vida para los contratos surcitos con personas naturales en la modalidad de prestación de servicios fueron aprobadas por medio de la plataforma para lo cual de adjunta consulta de hojas de vida aprobadas emitida por SIGEP y base de datos soporte de cargue realizado de contratos suscritos por Fondecún a la plataforma SIGEP.
(se anexa base de datos cargue contratos y consulta hojas de vida aprobadas SIGEP).
</t>
  </si>
  <si>
    <t>Se evidencia, mediante reporte de administración de SIGEP exportado a Función Pública y cruce con la base de contratación, que la Oficina de Asesoría Jurídica mantiene actualizada la información de contratistas activos. Se verifica, a través de muestra aleatoria la consistencia entre registros de hojas de vida aprobadas y contratos cargados en la plataforma, evidenciando control en la vinculación y reporte. En consecuencia, determino un cumplimiento del 100% para el periodo evaluado y un 25% acumulado para la vigencia.</t>
  </si>
  <si>
    <t>Elaborar y ejecutar el Plan de comunicaciones aprobado y publicado</t>
  </si>
  <si>
    <t xml:space="preserve">Cronograma del plan 
Informe de ejecución
Soportes de ejecución </t>
  </si>
  <si>
    <t>Gestión de Comunicaciones</t>
  </si>
  <si>
    <t xml:space="preserve">Julian Moreno </t>
  </si>
  <si>
    <t>Durante el primer trimestre de la vigencia implemento el Plan de Comunicaciones conforme al cronograma establecido. Desarrollo la parrilla de contenidos, realizo espacios de trabajo para la selección de temas dirigidos a los públicos de interés y ejecuto actividades asociadas a eventos institucionales como la rendición de cuentas, el Día de la Mujer y la entrega de reconocimientos. Así mismo, implemento campañas internas y carteleras informativas, dejando evidencia a través de piezas comunicativas, registros y publicaciones realizadas.</t>
  </si>
  <si>
    <t>Se evidencia, mediante el informe de gestión y soportes remitidos, que la implementación del Plan de Comunicaciones se realiza conforme a lo programado, incluyendo la ejecución de la parrilla de contenidos, campañas internas, cubrimiento de eventos institucionales y gestión de canales digitales. Se verifica seguimiento mediante métricas de redes sociales y página web, evidenciando control y medición del proceso. En consecuencia, se determina un cumplimiento del 100% para el periodo evaluado y un avance acumulado del 25% para la vigencia.</t>
  </si>
  <si>
    <t>Fortalecer y mejorar la infraestructura tecnológica</t>
  </si>
  <si>
    <t>Elaborar y ejecutar el Plan de seguridad y privacidad de la información aprobado y publicado</t>
  </si>
  <si>
    <t>Gestión de Tecnología</t>
  </si>
  <si>
    <t>Nelson Reina</t>
  </si>
  <si>
    <t xml:space="preserve">Se realizó la actualización del Plan de Seguridad y Privacidad de la Información, el cual fue presentado y aprobado por el Comité de Gestión y Desempeño según acta N.º 1 del 23 de enero de 2026, y publicado en el sitio web institucional.
Dentro de las actividades ejecutadas tenemos:
* Se ha garantizado la gestión de la seguridad a través del uso del Directorio Activo (Active Directory), con la gestión de usurios y permisos de acuerdo a los usuarios nuevos y retirados, lo que ha permitido una administración centralizada de usuarios, grupos y permisos, así como la implementación de controles de acceso basados en roles y mecanismos de autenticación segura, asegurando la confidencialidad, integridad y disponibilidad de la información
* Se realizo pruebas de restauración del sistema de informacoin siiweb, validando la efectividad de los mecanismos de respaldo implementados.
* se desarrollaron actividades de capacitación y sensibilización en ciberseguridad, abordando temáticas como ingeniería social, buenas prácticas de seguridad, normatividad vigente.
* Como resultado de las acciones ejecutadas, el Plan de Seguridad y Privacidad de la Información presenta un nivel de cumplimiento acumulado del 20%, evidenciando avances relevantes y estableciendo bases sólidas para su fortalecimiento.
</t>
  </si>
  <si>
    <t>Se evidencia que, de acuerdo con el cronograma de actividades establecido en el Plan de Seguridad y Privacidad de la Información, el proceso desarrolló las actividades programadas para el primer trimestre, entre las cuales se encuentra la actualización del plan, su aprobación por el Comité de Gestión y Desempeño, así como el seguimiento a incidentes de seguridad, evidenciando que no se presentaron eventos durante el periodo. Igualmente, se constata la ejecución de pruebas de recuperación de los sistemas de información (ciber y NAS). En consecuencia, la actividad presenta un 100% de cumplimiento en el periodo, equivalente a un 31% de avance acumulado para la vigencia.</t>
  </si>
  <si>
    <t>Elaborar y ejecutar el Plan de riesgos de información aprobado y publicado</t>
  </si>
  <si>
    <t xml:space="preserve">Se realizó la actualización del Plan de riesgos de información, el cual fue presentado y aprobado por el Comité de Gestión y Desempeño según acta N.º 1 del 23 de enero de 2026, y publicado en el sitio web institucional.
En el desarrollo del Plan de Tratamiento de Riesgos de Información, se adelantaron acciones orientadas a la mitigación, control y reducción de los riesgos asociados a la confidencialidad, integridad y disponibilidad de la información institucional.  
Dentro de las actividades ejecutadas en este plan encontramos: 
* Se realizan respaldos automáticos de la información, logrando la ejecución de copias de seguridad programadas en unidades de almacenamiento tipo NAS de la información local de la entidad y de respaldos externos para el sistema financiero ERP SIIWEB, mediante la generación de snapshots alojados en la plataforma Dropbox, lo cual fortalece los procesos de recuperación ante incidentes y continuidad del servicio
* sensibilización en ciberseguridad, que incluyo la temática de los diferentes tipos de ingeniería social con el objetivo de reforzar las buenas prácticas entre los servidores y colaboradores, y reducir la probabilidad de ocurrencia de incidentes de seguridad.
* Gestión de usuarios y permisos mediante el control de acceso basado en de roles y permisos mínimos necesarios.
Como resultado de las acciones ejecutadas, el nivel de cumplimiento acumulado del Plan de Tratamiento de Riesgos de Información para el periodo evaluado fue del 18%, evidenciando la implementación efectiva de las medidas previstas y el fortalecimiento del esquema de seguridad de la información institucional. </t>
  </si>
  <si>
    <t>Se evidencia que el Plan de Riesgos de Información se encuentra actualizado, aprobado y con cronograma definido para su implementación. Se verifica que durante el primer trimestre se ejecutan actividades clave como la capacitación en ciberseguridad realizada por KIGGU y la actualización del licenciamiento de la plataforma Office 365, incorporando Microsoft Defender Online para el fortalecimiento de la seguridad de la información, evidenciado mediante la orden de compra N.° 162702. Se observa avance en la implementación de controles orientados a la mitigación de riesgos, en coherencia con lo planificado para el periodo. En conclusión, se evidencia un cumplimiento del 100% para el periodo, lo que representa un 22% de avance acumulado para la vigencia.</t>
  </si>
  <si>
    <t>Elaborar y ejecutar Plan Estratégico de Tecnología de la Información PETI, así como la publicación de los resultados en la página web de la entidad</t>
  </si>
  <si>
    <t>Se realizó la actualización del Plan Estratégico de Tecnología de la Información PETI, el cual fue presentado y aprobado por el Comité de Gestión y Desempeño según acta N.º 1 del 23 de enero de 2026, y publicado en el sitio web institucional.
Para este plan se avance en su implementación, asegurando la continuidad operativa con acciones para fortalecer la infraestructura tecnológica y mejorar los niveles de seguridad de la información. En este sentido, la gestión se ha enfocado en la estructuración, ejecución y seguimiento de procesos contractuales estratégicos, entre los que se destacan la contratación de :
• Rediseño y hosting del portal web institucional contrato 2026_0204 con Royal Tech SAS.
• Renovación del licenciamiento de Office 365 para el servicio de correo electrónico institucional 2026_0208 con Consorcio Royal Sotelco Tecnologias Integradas.
• Servicio del sistema de informacion ERP SWIM Contrato 2026-0066 con Soluciones integrales de Informatica Web SAS.
• Estrucutracion para la contratacion del alquiler de equipos de cómputo proceso SAMC-SI-001-2026
Por otra parte se continua con el esquema de respaldo de información mediante la ejecución permanente de copias de seguridad automáticas, lo que ha permitido robustecer los mecanismos de recuperación ante incidentes y garantizar la disponibilidad de la información institucional, en el periodo se ha ejecutado 90 proceos de copias de seguridad en la unidad de almacenamiento NAS de la entidad.
Respecto a los sistemas de información, se registra un avance relevante en la implementación del Sistema de Gestión Documental Electrónico de Archivo – ORFEO, el cual se encuentra en fase de pruebas y alistamiento para su salida a producción, programada para la primera semana de abril de 2026. Este desarrollo constituye un logro estratégico para la Entidad, en tanto permitirá modernizar la gestión documental, optimizar los flujos de información y dar cumplimiento a la normatividad archivística vigente</t>
  </si>
  <si>
    <t>Se evidencia que el Plan Estratégico de Tecnologías de la Información (PETI) se encuentra actualizado, aprobado y publicado, y que durante el primer trimestre se ejecutan las actividades programadas conforme al cronograma. Se verifica la contratación del hosting y rediseño web, la gestión de la mesa de servicios, la contratación de servicios tecnológicos, el desarrollo de capacitaciones en ciberseguridad, la adquisición de licenciamiento Office 365, la continuidad operativa del ERP, la implementación del sistema ORFEO y la ejecución de respaldos de información. Se observa cumplimiento en las actividades previstas, evidenciando avance en la gestión tecnológica institucional. En conclusión, la actividad presenta un cumplimiento del 100% para el periodo, lo que representa un 45% de avance acumulado para la vigencia.</t>
  </si>
  <si>
    <t>Realizar mantenimiento preventivo a equipos de tecnología, preservando su estado para el correcto desempeño de cada usuario</t>
  </si>
  <si>
    <t>Cronograma de mantenimiento</t>
  </si>
  <si>
    <t xml:space="preserve">Se realiza actualzación del cronograma de mantenimiento de equipos de computo del fondo el cual se presenta para el seguimiento, en el cual se programa mantenimineot preventivo a los equipos de tecnologia para el mes de junio de 2026
En el peridodo se ha realizado:
* 4 manteniminetos correctivos a los equipos portailes en alquiler, por parte del contratista de acuerdo al contrato 2025-0434.
* 2 manteniminetos correctivos a impresoras en alquiler, por parte del contratista de acuerdo al contrato 2025-0434.
* 1 mantenimiento correctivo a equipo portailes de Fondecun.
  </t>
  </si>
  <si>
    <t>Se evidencia seguimiento al cronograma de mantenimiento de equipos de tecnología para el primer trimestre, en el cual se tenían previstos mantenimientos correctivos tanto para los equipos de cómputo de la entidad como para los equipos en alquiler. Se verifica que, para los equipos de la entidad, se registra un (1) mantenimiento correctivo en el mes de febrero. En cuanto a los equipos en alquiler, se evidencian mantenimientos correctivos y reparaciones durante los meses de enero, febrero y marzo, conforme a lo reportado. En conclusión, el plan de operación alcanza un cumplimiento del 100% para el periodo, equivalente a un 18% de avance acumulado para la vigencia.</t>
  </si>
  <si>
    <t xml:space="preserve">Realizar la implementación, configuración y parametrización de un sistema de gestión documental </t>
  </si>
  <si>
    <t xml:space="preserve">Cronograma de trabajo 
Informe de ejecución
Soportes de ejecución </t>
  </si>
  <si>
    <t>Martha Ojeda, Nelson Reina, Francy Gomez</t>
  </si>
  <si>
    <t>Se ha desarrollado actividades para la implementación del Sistema de Gestión Documental Electrónico de Archivo – SGDEA ORFEO. Se llevó a cabo la ejecución formal del plan de pruebas, el cual contempla escenarios funcionales, de integración y validación de procesos. Con esta actividad se verifica el cumplimiento de los requerimientos, asegurar la estabilidad del sistema y evidenciar su correcto funcionamiento bajo condiciones controladas, reduciendo riesgos en la salida a producción.
Se desarrollaron jornadas de capacitación dirigidas a los usuarios finales y actores clave del sistema. Esta actividad es fundamental para garantizar la correcta adopción de la herramienta, facilitar la comprensión de los procesos y asegurar un uso adecuado del sistema en el entorno productivo.
Se realiza configuraciones de registros DNS en e dominio fondecun.gov.co, esto con el fin de permitir un acceso controlado y seguro a la plataforma del sistema de gestión documental.
Se despliega el sistema de gesion documental en ambiente de produccion y se inician prubas en esta etapa con el fin de identificar posibles fallas dando solución con el contratista</t>
  </si>
  <si>
    <t>Se evidencia, conforme a las actas de capacitación, el cronograma de implementación y el informe de gestión del proveedor, que durante el primer trimestre se desarrollan actividades asociadas a la fase 1 del proyecto, correspondiente a la parametrización del Sistema de Gestión Documental (SGDEA ORFEO), considerada la etapa de mayor alcance. Se verifica ejecución de pruebas funcionales, configuraciones técnicas, despliegue en ambiente productivo y capacitación a usuarios, evidenciando avance entre el 79% y 92% de la fase programada. En consecuencia, se determina un cumplimiento del 93% para el periodo evaluado, lo que representa un 73% de avance acumulado para la vigencia.</t>
  </si>
  <si>
    <t>Pendiente actualización del cronograma</t>
  </si>
  <si>
    <t>Estabilidad y competitividad de la entidad en el mercado</t>
  </si>
  <si>
    <t>Cumplir la meta comercial</t>
  </si>
  <si>
    <t>Cumplir con la meta comercial de diez mil setecientos sesenta y seis millones seiscientos ochenta mil setecientos cincuenta y cuatro pesos M/CTE ($10.766.680.754) durante la vigencia 2026.</t>
  </si>
  <si>
    <t>Contratos  suscritos</t>
  </si>
  <si>
    <t>Valor $ de los contratos suscritos / Valor $ Meta comercial x 100</t>
  </si>
  <si>
    <t>Estructuración y gerencia de proyectos</t>
  </si>
  <si>
    <t xml:space="preserve">Katherin Mora / Camilo Calderón </t>
  </si>
  <si>
    <t>Para la vigencia 2026, FONDECÚN estableció una meta comercial total de ciento sesenta y cuatro mil quinientos setenta y seis millones cuatrocientos cinco mil ochocientos doce pesos M/CTE ($164.576.405.812) de los cuales diez mil setecientos sesenta y seis millones seiscientos ochenta mil setecientos cincuenta y cuatro pesos M/CTE ($10.766.680.754) corresponden a la cuota de gerencia. 
Durante el primer trimestre de 2026 se suscribieron cuatro (4) Contratos Interadministrativos y una (1) adición alcanzando un total de treinta y tres mil ciento un millones ciento cincuenta mil ochocientos setenta y seis pesos M/CTE ($33.101.150.876,00) lo que representa un avance del 20,11% en relación con la meta comercial.
De este total, se evidencia que treinta mil cuatrocientos veinticinco millones setecientos treinta y un mil seiscientos veinticinco pesos M/CTE ($30.425.731.625) equivalente al 19,8% corresponde a bienes y servicios, mientras que dos mil seiscientos setenta y cinco millones cuatrocientos diecinueve mil doscientos cincuenta y un pesos M/CTE ($2.675.419.251) equivalente al 24,8% corresponde a cuota de gerencia</t>
  </si>
  <si>
    <t>Se evidencia que la meta comercial se encuentra definida por $10.766.680.754 en términos de cuota de gerencia para la vigencia 2026. De acuerdo a las evidencias reporte realizado por el proceso, se verifica que durante el primer trimestre se suscribieron cuatro (4) contratos interadministrativos y una (1) adición, alcanzando un total de $2.675.419.251. Este resultado representa un avance cercano al 25% frente a la meta establecida. 
La acticidad presenta para el periodo un cumplimiento del 100% y 25% de acumplimiento acumulado.</t>
  </si>
  <si>
    <t>Estandarizar el modelo financiero para calcular el porcentaje mínimo en las cuotas de gerencia</t>
  </si>
  <si>
    <t xml:space="preserve">Elaborar la propuesta inicial de los proyectos de gerencia integral con el modelo costeo adoptado. </t>
  </si>
  <si>
    <t>Ficha de costeo inicial</t>
  </si>
  <si>
    <t>Nro. Fichas de costeo realizadas bajo el modelo adoptado/Nro Contratos interadministrativos suscritosx 100</t>
  </si>
  <si>
    <t xml:space="preserve">Gestión comercial </t>
  </si>
  <si>
    <t>La Subgerencia Técnica elaboró las fichas de costeo que tienen en cuenta la asignación de los costos de funcionamiento de la entidad a la hora de realizar cotizaciones a los clientes.   Consiste en la asignación de un porcentaje de estos costos para que sean absorbidos por cada proyecto en el entendido que Fondecún debe ser una empresa que genere valor. Las fichas de costeo se realizaron para los Contratos Interadministrativos suscritos en el primer trimestre de 2026 son las siguientes:
26-001	Secretaría de Educación Distrital
26-002	IDECUT - Instituto Departamental de Cultura y Turismo De Cundinamarca
26-003	Secretaría General y de Cercanía al Ciudadano.
26-004	INDEPORTES
N° Fichas de costeo realizadas bajo el modelo adoptado 4 / N° Contratos interadministrativos suscritos 4 x 100 =100%</t>
  </si>
  <si>
    <t>Se evidencia que la elaboración de la propuesta inicial de los proyectos de gerencia integral se realiza conforme al modelo de costeo adoptado, aplicándose en el 100% de los contratos interadministrativos suscritos durante el primer trimestre de 2026. Se verifica que se elaboraron cuatro (4) fichas de costeo para los proyectos correspondientes, incorporando la asignación de costos de funcionamiento. Asimismo, se observa que las cuotas de gerencia oscilan entre el 7% y el 10%, con un promedio de 8,1%. 
La acticidad presenta para el periodo un cumplimiento del 100% y 25% de acumplimiento acumulado.</t>
  </si>
  <si>
    <t>Fortalecer la gestión integral de los proyectos</t>
  </si>
  <si>
    <t>Adelantar los procesos sancionatorios contractuales que sean requeridos por la supervisión y/o la interventoría de los contratos derivados</t>
  </si>
  <si>
    <t>Informe trimestral de seguimiento a la solicitud y trámite de procesos sancionatorios</t>
  </si>
  <si>
    <t>Nro. Informes realizados /Nro informes programados x 100</t>
  </si>
  <si>
    <t xml:space="preserve">Durante el primer trimestre de la vigencia 2026, la Oficina Asesora Jurídica no ha recibido notificación de las diferentes areas con el interes de inciar tramites sancionatorios.
(anexo certificación) </t>
  </si>
  <si>
    <t xml:space="preserve">Se evidencia mediante la certificación emitida por la Oficina Asesora Jurídica, que durante el primer trimestre de 2026 no se radicaron solicitudes para el inicio de trámites sancionatorios contractuales derivados de las labores de supervisión e interventoría de los contratos suscritos por FONDECÚN. En este sentido, se concluye que el proceso realizó el respectivo seguimiento a la actividad. La acticidad presenta para el periodo un cumplimiento del 100% y 25% de acumplimiento acumulado. </t>
  </si>
  <si>
    <t xml:space="preserve">Realizar seguimientos a la proyección de los traslados de las cuota de gerencia. </t>
  </si>
  <si>
    <t xml:space="preserve">Informe de proyección de traslados de cuota de gerencia. </t>
  </si>
  <si>
    <t>Nro. Informes realizados / Nro. Informes programados (3) x 100</t>
  </si>
  <si>
    <t>Katherin Mora / Diana Zambrano</t>
  </si>
  <si>
    <t>La Profesional Especializada de la Subgerencia Técnica Diana Katherine Zambrano ha realizado el seguimiento a traslados de cuota de gerencia de manera mensual.
N° Informes realizados 3 / N° Informes programados 3 x 100 =100%</t>
  </si>
  <si>
    <t xml:space="preserve">Se evidencia la realización de seguimiento mensual los traslados de la cuota de gerencia por parte del proceso. Se verifica que para enero se registran traslados por seiscientos diez millones doscientos ochenta y tres mil seiscientos cincuenta y nueve pesos M/CTE ($610.283.659), correspondientes a 13 contratos interadministrativos; en febrero, tres mil sesenta millones setecientos cuarenta y ocho mil ciento dos pesos con ocho centavos M/CTE ($3.060.748.102,08), asociados a 20 contratos; y en marzo, ochocientos cincuenta y nueve millones quinientos setenta y nueve mil quinientos sesenta y ocho pesos con veinte centavos M/CTE ($859.579.568,20), correspondientes a 17 contratos. </t>
  </si>
  <si>
    <t xml:space="preserve">Implementar el uso trasversal de SICOF en los gestión de proyectos.   </t>
  </si>
  <si>
    <t>Informe de actualización del sistema</t>
  </si>
  <si>
    <t>Katherin Mora / Alirio Peralta</t>
  </si>
  <si>
    <t xml:space="preserve">Durante el primer trimestre de 2026, la Subgerencia Técnica fortaleció la gestión integral de los proyectos mediante el uso del aplicativo SICOF 3.0, conforme a lo evidenciado en el cronograma de trabajo y en los respectivos soportes de ejecución. </t>
  </si>
  <si>
    <t xml:space="preserve">Se evidencia la implementación del uso transversal de SICOF 3.0 en la gestión de proyectos durante el primer trimestre de 2026, alcanzando un avance del 92%, conforme al cronograma y soportes reportados. Se verifica que las actividades programadas fueron ejecutadas en su mayoría, evidenciando fortalecimiento en la gestión integral. No obstante, se observa que dos actividades correspondientes a marzo se encuentran en proceso: la migración de la base de datos de contratistas de la Oficina Asesora Jurídica y la revisión de usuarios de SICOF 3.0 junto con la seguridad de la información. La acticidad presenta para el periodo un cumplimiento del 92% y 39% de acumplimiento acumulado. </t>
  </si>
  <si>
    <t xml:space="preserve">Digitalizar y asegurar la disponibilidad de la información precontractual, contractual y poscontractual en los sistema de información. </t>
  </si>
  <si>
    <t>Certificados de cumplimiento del cargue de la información
Evidencias de la información disponible en el sistema</t>
  </si>
  <si>
    <t>Nro de certificados de cumplimiento / Nro. de contratos interadministrativos en ejecución X 100</t>
  </si>
  <si>
    <t xml:space="preserve">Katherin Mora / Ruben Valencia </t>
  </si>
  <si>
    <t xml:space="preserve"> La Subgerencia Técnica dispuso de herramientas como SharePoint  con el fin de garantizar la actualización y disponibilidad de la información correspondiente a los contratos interadministrativos y sus derivados.
En este contexto, durante el primer trimestre de la vigencia 2026 se expidieron certificados de cumplimiento, cuyo comportamiento se refleja a través del siguiente indicador:
Enero:
Indicador = (23 certificados de cumplimiento / 31 contratos interadministrativos en ejecución) × 100 = 74%
Febrero:
Indicador = (23 certificados de cumplimiento / 35 contratos interadministrativos en ejecución) × 100 = 66%
Marzo:
Indicador = (18 certificados de cumplimiento / 39 contratos interadministrativos en ejecución) × 100 = 46%
Es importante señalar que el resultado correspondiente al mes de marzo puede presentar variaciones, en la medida en que, a la fecha de corte, continúan emitiéndose certificados de cumplimiento.</t>
  </si>
  <si>
    <t>Se evidencia que el proceso realiza la digitalización y actualización de la información contractual mediante herramientas como SharePoint, así como la verificación de expedientes por parte del equipo de gestión documental, abarcando la fase precontractual, contractual y poscontractual. Se verifica la expedición de certificados de verificación de expedientes con la revisión de los contratos interadmonistrativos y derivados así:
Enero: se generaron 63 certificaciones, 1 de un contrato interadministrativo del 2026, 29 de contratos del 2025, 31 de del 2024 y 2 del 2023.
Febrero: 66 certificaciones, 1 de contratos del 2026, 32 del 2025, 30 del 2024 y 2 del 2023. 
Marzo: 52 certificaciones, 3 de contratos del 2026, 24 del 2025, 23 del 2024 y 2 del 2023. 
La acticidad presenta para el periodo un cumplimiento del 100% y 25% de acumplimiento acumulado.</t>
  </si>
  <si>
    <t>Realizar la gestión del cierre y/o liquidación  de los contratos derivados, asegurando que estén sobre el 70% del total de los contratos que superen los 4 meses de terminados.</t>
  </si>
  <si>
    <t xml:space="preserve">Matriz de seguimiento al proceso de liquidaciones </t>
  </si>
  <si>
    <t>Nro de contratos derivado / 70% de los contratos derivados con más de 4 meses de términación*100</t>
  </si>
  <si>
    <t>Katherin Mora / Miller Mahecha</t>
  </si>
  <si>
    <t xml:space="preserve">Durante el primer trimestre de 2026, se registraron 349 contratos derivados terminados. De ellos, 157 superan los cuatro meses desde su finalización sin haber sido liquidados. Por lo anterior, la meta de liquidación de contratos del periodo es de 110 contratos, de los cuales la Subgerencia Técnica ha liquidado 43 de esos contratos. </t>
  </si>
  <si>
    <t>De acuerdo con la matriz de seguimiento de liquidación de contratos derivados reportada por el líder del proceso, se evidencia que a corte del 31 de marzo se registran 343 contratos terminados, de los cuales 157 superan los cuatro meses desde su finalización, siendo objeto de medición para la meta. Se verifica que, conforme al 70% establecido, la meta del periodo corresponde a 110 contratos, de los cuales se han liquidado 43. Así mismo, se realiza validación aleatoria de expedientes contractuales a través del sistema SICOF, evidenciando coherencia con la información reportada. En consecuencia, se determina un avance del 39% para el periodo y del 8% acumulado para la vigencia.</t>
  </si>
  <si>
    <t>Desarrollar la gestión de cierre financiero y entrega de productos requeridos para la proyección del acta de liquidación del 70% del total de los contratos interadministrativos que superen los 4 meses de terminados.</t>
  </si>
  <si>
    <t>Matriz de seguimiento al proceso de liquidaciones
Actas de liquidación / Soporte de entrega de productos para proyección del acta de liquidación</t>
  </si>
  <si>
    <t>Nro de contratos interadministrativos liquidados o con soporte de entrega de productos / 70% de los contratos interadministrativos con más de 4 meses de términación*100</t>
  </si>
  <si>
    <t xml:space="preserve">Para el primer trimestre de la vigencia 2026, se identificaron 70 contratos interadministrativos terminados. De ellos, 47 superan los cuatro meses desde su finalización sin haber sido liquidados. A la fecha, la Subgerencia Técnica ha liquidado 8 de esos contratos, los cuales se relacionan a continuación:
21-015	 Instituto Departamental De Acción Comunal De Cundinamarca- IDACO
24-026	 Secretaría de Gobierno de Cundinamarca
24-031	 Secretaría General de Cundinamarca
24-027	 Secretaría de Gobierno
25-011	 Corporación Social de Cundinamarca
25-033	 Secretaría de Educación de Cundinamarca
25-029	 Corporación Social De Cundinamarca
25-026 Corporación Social De Cundinamarca 
Adicionalmente, adelantaron las acciones de entrega de productos y/o entregables de 10 contratos interadministrativos para la proyección de las actas de liquidación por parte de los clientes. </t>
  </si>
  <si>
    <t>Se evidencia, mediante la matriz de seguimiento de contratos interadministrativos, que a corte del 31 de marzo se registran 72 contratos terminados, de los cuales 47 superan los cuatro meses desde su finalización, entrando en fase de liquidación. Se verifica que, conforme a la meta del 70%, el objetivo para el periodo corresponde a 33 contratos, entendidos como la liquidación o el adelanto de todas las acciones a cargo de FONDECÚN para dejar únicamente pendiente la proyección del acta por parte del cliente. Se reportan 18 contratos gestionados, de los cuales 8 se encuentran liquidados y 10 con entregables remitidos al cliente. En consecuencia, se determina un cumplimiento del 55% para el periodo y 11% acumulado para la vigencia.</t>
  </si>
  <si>
    <t>Medir la percepción del cliente para identificar oportunidades de mejora y optimizarlas</t>
  </si>
  <si>
    <t>Realizar la medición de la percepción del cliente y establecer el plan de mejoramiento según los resultados. (Octubre)</t>
  </si>
  <si>
    <t>Informe de medición 
Plan de mejoramiento 
Soportes de plan de mejoramiento</t>
  </si>
  <si>
    <t>Katherin Mora</t>
  </si>
  <si>
    <t xml:space="preserve">Anual </t>
  </si>
  <si>
    <t xml:space="preserve">La medición de la percepción del cliente se realizará en octubre de 2026. No aplica seguimiento para este periodo. </t>
  </si>
  <si>
    <t>Estructurar los proyectos del departamento</t>
  </si>
  <si>
    <t xml:space="preserve">Realizar seguimiento de los 3 proyectos de estructuración. </t>
  </si>
  <si>
    <t>Informes de seguimiento</t>
  </si>
  <si>
    <t>Nro. Informes realizados /Nro. Informes programados x 100</t>
  </si>
  <si>
    <t>El Fondo de Desarrollo de Proyectos de Cundinamarca – FONDECÚN definió en su Plan Estratégico la meta de estructurar 4 proyectos departamentales en cualquiera de sus etapas, tales como perfilamiento, prefactibilidad o factibilidad. En el marco de lo anterior, durante el año 2026 se vienen ejecutando los siguientes contratos:
Contrato Interadministrativo No. 867 (FONDECÚN 24-053), suscrito con el Instituto de Infraestructura y Concesiones de Cundinamarca – ICCU, cuyo objeto es la gerencia integral para realizar los estudios de estructuración integral y evaluación técnica, administrativa, social, predial, ambiental, financiera, contable y jurídica, a nivel de factibilidad, del proyecto de Asociación Público-Privada (APP) de iniciativa pública Troncal del Tequendama (Nuevo Salto). El valor del contrato asciende a CUATRO MIL CUATROCIENTOS CINCUENTA Y NUEVE MILLONES QUINIENTOS VEINTICINCO MIL PESOS ($4.459.525.000 M/CTE), con un plazo de ejecución de un (1) año y seis (6) meses. Este proyecto contempla la viabilización de la intervención en el corredor vial que integra los municipios de Chusacá, El Colegio, El Triunfo, Viotá y El Portillo. Durante la vigencia 2026, el contrato se mantuvo en ejecución, concentrándose en la fase de estructuración técnica. En lo recorrido del actual periodo se culminó el estudio de mercado y se adelantó el proceso de evaluación de las ofertas para la selección del estructurador técnico especializado, como etapa previa a la suscripción del respectivo contrato de consultoría. Adicionalmente, se suscribió el contrato de la consultoría especializada para la estructuración financiera y jurídica del proyecto a nivel de factibilidad, el pasado doce (12) de febrero de 2026.
Convenio suscrito entre el Instituto de Infraestructura y Concesiones de Cundinamarca – ICCU, la Corporación Financiera Internacional – IFC y FONDECÚN, cuyo objeto es realizar la asesoría para estructurar una Asociación Público-Privada (APP) de iniciativa pública, orientada a identificar un Proponente del Sector Privado (PSP) que adelante los estudios y diseños definitivos a nivel de factibilidad, así como la financiación, administración, construcción, rehabilitación, mantenimiento y operación del corredor vial Chía – Mosquera – La Mesa – Girardot, ramal a Soacha, variante de Cota y vías complementarias. El convenio contempla aportes de la IFC por USD 2.784.800 (51%) y del ICCU por USD 2.685.200 (49%), con un plazo de ejecución de veinticuatro (24) meses.
Contrato Interadministrativo No. CI202401411 (FONDECÚN 24-054), suscrito con el Municipio de Funza, cuyo objeto es la realización de estudios y diseños a nivel de detalle de senderos peatonales y callejones de acceso, con el propósito de garantizar la movilidad inclusiva, así como la elaboración de estudios y diseños para la ampliación y mejoramiento de la infraestructura vial urbana y regional. El valor total del contrato asciende a NOVECIENTOS QUINCE MILLONES TRESCIENTOS MIL PESOS ($915.300.000 M/CTE), con un plazo de ejecución de cinco (5) meses, el cual finalizó el 27 de julio de 2025.
Contrato Interadministrativo No. 24-013, suscrito con el Departamento de Cundinamarca – Secretaría General, cuyo objeto fue la realización de la prefactibilidad técnica para el proyecto inmobiliario de oficinas dentro del complejo arquitectónico de la sede administrativa de la Gobernación de Cundinamarca. El valor del contrato ascendió a MIL MILLONES DE PESOS ($1.000.000.000 M/CTE) y fue liquidado el 25 de junio de 2025.
En conclusión, durante la vigencia 2026, FONDECÚN ha fortalecido su rol como consultor estratégico en proyectos de alto impacto regional, brindando acompañamiento técnico especializado para la estructuración, evaluación y ejecución de proyectos de infraestructura y desarrollo territorial.</t>
  </si>
  <si>
    <t>Se evidencia que, de acuerdo con el Plan Estratégico, FONDECÚN proyectó la estructuración de cuatro proyectos durante el cuatrienio. Mediante las evidencias remitidas por el proceso se identifica que uno de los proyectos, correspondiente al Contrato Interadministrativo No. 24-013 suscrito con la Secretaría General del Departamento de Cundinamarca, fue liquidado el 25 de junio de 2025.
Se verifica que, de los tres proyectos restantes, el Contrato Interadministrativo No. CI202401411 suscrito con el Municipio de Funza ya cuenta con entrega de productos, encontrándose en proceso de liquidación. Los otros dos proyectos continúan en ejecución: el Contrato No. 867 (FONDECÚN 24-053) con ICCU avanza en estructuración técnica y financiera de la APP Troncal del Tequendama, y el convenio ICCU–IFC–FONDECÚN se encuentra en fase de estructuración integral de la APP vial regional, evidenciando avance conforme a lo planificado.
La acticidad presenta para el periodo un cumplimiento del 100% y 25% de acumplimiento acumulado.</t>
  </si>
  <si>
    <r>
      <rPr>
        <sz val="10"/>
        <color rgb="FF000000"/>
        <rFont val="Arial Narrow"/>
        <family val="2"/>
      </rPr>
      <t>Estructurador de proyectos</t>
    </r>
    <r>
      <rPr>
        <sz val="10"/>
        <color rgb="FFFF0000"/>
        <rFont val="Arial Narrow"/>
        <family val="2"/>
      </rPr>
      <t xml:space="preserve"> </t>
    </r>
    <r>
      <rPr>
        <sz val="10"/>
        <color rgb="FF000000"/>
        <rFont val="Arial Narrow"/>
        <family val="2"/>
      </rPr>
      <t>en el departamento</t>
    </r>
  </si>
  <si>
    <t>Evaluar y estructurar alianzas público privadas de la Gobernación de Cundinamarca.</t>
  </si>
  <si>
    <t xml:space="preserve">Realizar seguimiento a la ejecución del contrato de APP. </t>
  </si>
  <si>
    <t>FONDECÚN definió en su Plan Estratégico el desarrollo de acciones orientadas a la evaluación y estructuración de una alianza público-privada de iniciativa pública de la Gobernación de Cundinamarca. Para el cumplimiento de esta estrategia, durante la vigencia 2025 se continuó con la ejecución del contrato ICCU-867, suscrito en diciembre de 2024, cuyo objeto fue la asesoría para la estructuración de una APP orientada a la identificación de un privado socio estratégico (PSP) para adelantar los estudios y diseños definitivos a nivel de factibilidad, así como la financiación, administración, construcción, rehabilitación, mantenimiento y operación del corredor vial Chía–Mosquera–La Mesa–Girardot, incluyendo el ramal a Soacha, la variante de Cota y las vías complementarias.
El alcance del contrato contempló una estructuración integral, abarcando la debida diligencia técnica, jurídica, ambiental y social, estudios de demanda e ingeniería, análisis de riesgos y evaluación de la viabilidad financiera y jurídica. Durante el primer trimestre de 2026, se continua con el ejercicio técnico de caracterización de los riesgos identificados y la formulación de propuestas acordes con dicha caracterización. Así mismo, se fue entregado en diferentes versiones para ajustes y revisión el estudio de tráfico a nivel de factibilidad, también fueron entregados los estudios de topografía, ambiental, social, geología y geotécnica, hidráulica, hidrología y socavaciones y pavimentos. El contrato presentó un avance estimado del 25%, conforme a los entregables reportados.</t>
  </si>
  <si>
    <t>Se evidencia que, mediante el informe del Convenio 24003 suscrito con la IFC, el proceso realiza seguimiento a la ejecución del proyecto de alianza público-privada, en cumplimiento de la meta establecida en el Plan Estratégico. Se verifica que el contrato tiene por objeto asesorar la estructuración integral de una APP para el corredor vial Chía–Mosquera–La Mesa–Girardot y vías complementarias. 
Durante el primer trimestre de 2026 se avanza en la caracterización de riesgos y formulación de propuestas, así como en la entrega progresiva de estudios de tráfico, topografía, ambiental, social, geotécnico, hidráulico e hidrológico. El proyecto presenta un avance aproximado del 25% y se encuentra en fase de estructuración a nivel de factibilidad.
La acticidad presenta para el periodo un cumplimiento del 100% y 25% de acumplimiento acumulado.</t>
  </si>
  <si>
    <t>Resultados</t>
  </si>
  <si>
    <t>1 Tri</t>
  </si>
  <si>
    <t>2 Tri</t>
  </si>
  <si>
    <t>3 Tri</t>
  </si>
  <si>
    <t>4 Tri</t>
  </si>
  <si>
    <t>Gestión de Talento Humano</t>
  </si>
  <si>
    <t>Etiquetas de fila</t>
  </si>
  <si>
    <t>Promedio de 1 Tri</t>
  </si>
  <si>
    <t>Promedio de 2 Tri</t>
  </si>
  <si>
    <t>Promedio de Acumulado</t>
  </si>
  <si>
    <t>Atención al usuario</t>
  </si>
  <si>
    <t>Gestión tecnológica</t>
  </si>
  <si>
    <t>Gestión tecnológica y gestión documental</t>
  </si>
  <si>
    <t xml:space="preserve">Planeación </t>
  </si>
  <si>
    <t>Planeación y comunicación</t>
  </si>
  <si>
    <t>Presupuesto</t>
  </si>
  <si>
    <t>Subgerencia técnica</t>
  </si>
  <si>
    <t>Talento Humano</t>
  </si>
  <si>
    <t>Todos los responsables de los procesos</t>
  </si>
  <si>
    <t>Total general</t>
  </si>
  <si>
    <t>(Varios elementos)</t>
  </si>
  <si>
    <t>Cuenta de Actividad</t>
  </si>
  <si>
    <t>Promedio de Resultado 1Tri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</si>
</sst>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0.00_);_(&quot;$&quot;* \(#,##0.00\);_(&quot;$&quot;* &quot;-&quot;??_);_(@_)"/>
  </numFmts>
  <fonts count="14" x14ac:knownFonts="1">
    <font>
      <sz val="11"/>
      <color theme="1"/>
      <name val="Aptos Narrow"/>
      <family val="2"/>
      <scheme val="minor"/>
    </font>
    <font>
      <b/>
      <sz val="10"/>
      <color rgb="FFFFFFFF"/>
      <name val="Arial Narrow"/>
      <family val="2"/>
    </font>
    <font>
      <sz val="10"/>
      <color theme="1"/>
      <name val="Arial Narrow"/>
      <family val="2"/>
    </font>
    <font>
      <sz val="10"/>
      <name val="Arial Narrow"/>
      <family val="2"/>
    </font>
    <font>
      <sz val="10"/>
      <color rgb="FF000000"/>
      <name val="Arial Narrow"/>
      <family val="2"/>
    </font>
    <font>
      <b/>
      <sz val="18"/>
      <color theme="1"/>
      <name val="Arial Narrow"/>
      <family val="2"/>
    </font>
    <font>
      <b/>
      <sz val="9"/>
      <color indexed="81"/>
      <name val="Tahoma"/>
      <family val="2"/>
    </font>
    <font>
      <sz val="9"/>
      <color indexed="81"/>
      <name val="Tahoma"/>
      <family val="2"/>
    </font>
    <font>
      <sz val="11"/>
      <color theme="1"/>
      <name val="Aptos Narrow"/>
      <family val="2"/>
      <scheme val="minor"/>
    </font>
    <font>
      <b/>
      <sz val="11"/>
      <color theme="1"/>
      <name val="Aptos Narrow"/>
      <family val="2"/>
      <scheme val="minor"/>
    </font>
    <font>
      <sz val="10"/>
      <color rgb="FFFF0000"/>
      <name val="Arial Narrow"/>
      <family val="2"/>
    </font>
    <font>
      <sz val="10"/>
      <name val="Arial Narrow"/>
    </font>
    <font>
      <b/>
      <sz val="10"/>
      <color rgb="FFFFFFFF"/>
      <name val="Arial Narrow"/>
    </font>
    <font>
      <sz val="10"/>
      <color theme="1"/>
      <name val="Arial Narrow"/>
    </font>
  </fonts>
  <fills count="12">
    <fill>
      <patternFill patternType="none"/>
    </fill>
    <fill>
      <patternFill patternType="gray125"/>
    </fill>
    <fill>
      <patternFill patternType="solid">
        <fgColor rgb="FF083B5C"/>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0070C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9"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cellStyleXfs>
  <cellXfs count="87">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 fillId="2" borderId="2" xfId="0" applyFont="1" applyFill="1" applyBorder="1" applyAlignment="1">
      <alignment vertical="center" wrapText="1"/>
    </xf>
    <xf numFmtId="0" fontId="0" fillId="0" borderId="0" xfId="0" pivotButton="1"/>
    <xf numFmtId="0" fontId="0" fillId="0" borderId="0" xfId="0" applyAlignment="1">
      <alignment horizontal="left"/>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3" fontId="3"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0" xfId="0" applyFont="1" applyAlignment="1">
      <alignment horizontal="center" vertical="center"/>
    </xf>
    <xf numFmtId="0" fontId="1" fillId="8" borderId="1" xfId="0" applyFont="1" applyFill="1" applyBorder="1" applyAlignment="1">
      <alignment horizontal="center" vertical="center" wrapText="1"/>
    </xf>
    <xf numFmtId="9" fontId="1" fillId="8" borderId="1" xfId="1" applyFont="1" applyFill="1" applyBorder="1" applyAlignment="1">
      <alignment horizontal="center" vertical="center" wrapText="1"/>
    </xf>
    <xf numFmtId="9" fontId="1" fillId="2" borderId="1" xfId="1" applyFont="1" applyFill="1" applyBorder="1" applyAlignment="1">
      <alignment horizontal="center" vertical="center" wrapText="1"/>
    </xf>
    <xf numFmtId="1" fontId="1" fillId="2" borderId="1" xfId="1" applyNumberFormat="1" applyFont="1" applyFill="1" applyBorder="1" applyAlignment="1">
      <alignment horizontal="center" vertical="center" wrapText="1"/>
    </xf>
    <xf numFmtId="1" fontId="1" fillId="8" borderId="1" xfId="1"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9" fontId="3" fillId="7" borderId="1" xfId="1" applyFont="1" applyFill="1" applyBorder="1" applyAlignment="1">
      <alignment horizontal="center" vertical="center" wrapText="1"/>
    </xf>
    <xf numFmtId="1" fontId="3" fillId="10" borderId="1" xfId="1"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9" fontId="2" fillId="7" borderId="1" xfId="1" applyFont="1" applyFill="1" applyBorder="1" applyAlignment="1">
      <alignment horizontal="center" vertical="center" wrapText="1"/>
    </xf>
    <xf numFmtId="1" fontId="2" fillId="10" borderId="1" xfId="1" applyNumberFormat="1" applyFont="1" applyFill="1" applyBorder="1" applyAlignment="1">
      <alignment horizontal="center" vertical="center" wrapText="1"/>
    </xf>
    <xf numFmtId="9" fontId="3" fillId="0" borderId="1" xfId="1" applyFont="1" applyBorder="1" applyAlignment="1">
      <alignment horizontal="center" vertical="center" wrapText="1"/>
    </xf>
    <xf numFmtId="0" fontId="0" fillId="0" borderId="0" xfId="0" applyAlignment="1">
      <alignment horizontal="center"/>
    </xf>
    <xf numFmtId="9" fontId="0" fillId="0" borderId="0" xfId="0" applyNumberFormat="1" applyAlignment="1">
      <alignment horizontal="center"/>
    </xf>
    <xf numFmtId="164" fontId="3" fillId="0" borderId="1" xfId="2" applyFont="1" applyBorder="1" applyAlignment="1">
      <alignment horizontal="center" vertical="center"/>
    </xf>
    <xf numFmtId="164" fontId="3" fillId="9" borderId="1" xfId="2" applyFont="1" applyFill="1" applyBorder="1" applyAlignment="1">
      <alignment horizontal="center" vertical="center" wrapText="1"/>
    </xf>
    <xf numFmtId="9" fontId="9" fillId="11" borderId="1" xfId="0" applyNumberFormat="1" applyFont="1" applyFill="1" applyBorder="1"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xf>
    <xf numFmtId="9" fontId="9" fillId="11" borderId="1" xfId="1" applyFont="1" applyFill="1" applyBorder="1" applyAlignment="1">
      <alignment horizontal="center" vertical="center"/>
    </xf>
    <xf numFmtId="9" fontId="0" fillId="0" borderId="0" xfId="1" applyFont="1" applyAlignment="1">
      <alignment horizontal="center" vertical="center"/>
    </xf>
    <xf numFmtId="0" fontId="0" fillId="11" borderId="1" xfId="0" applyFill="1" applyBorder="1" applyAlignment="1">
      <alignment horizontal="center"/>
    </xf>
    <xf numFmtId="0" fontId="9" fillId="11" borderId="1" xfId="0"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vertical="center"/>
    </xf>
    <xf numFmtId="9" fontId="0" fillId="0" borderId="1" xfId="0" applyNumberFormat="1" applyBorder="1" applyAlignment="1">
      <alignment horizontal="center" vertical="center"/>
    </xf>
    <xf numFmtId="9" fontId="0" fillId="0" borderId="1" xfId="1" applyFont="1" applyBorder="1" applyAlignment="1">
      <alignment horizontal="center" vertical="center"/>
    </xf>
    <xf numFmtId="0" fontId="0" fillId="0" borderId="1" xfId="0" applyBorder="1"/>
    <xf numFmtId="9" fontId="3" fillId="7" borderId="1" xfId="1" applyFont="1" applyFill="1" applyBorder="1" applyAlignment="1">
      <alignment horizontal="center" vertical="center"/>
    </xf>
    <xf numFmtId="0" fontId="0" fillId="7" borderId="1" xfId="0" applyFill="1" applyBorder="1"/>
    <xf numFmtId="0" fontId="0" fillId="7" borderId="1" xfId="0" applyFill="1" applyBorder="1" applyAlignment="1">
      <alignment vertical="center"/>
    </xf>
    <xf numFmtId="0" fontId="3" fillId="0" borderId="5" xfId="0" applyFont="1" applyBorder="1" applyAlignment="1">
      <alignment vertical="center" wrapText="1"/>
    </xf>
    <xf numFmtId="1" fontId="3" fillId="0" borderId="1" xfId="0" applyNumberFormat="1" applyFont="1" applyBorder="1" applyAlignment="1">
      <alignment horizontal="center" vertical="center" wrapText="1"/>
    </xf>
    <xf numFmtId="9" fontId="3" fillId="0" borderId="1" xfId="0" applyNumberFormat="1" applyFont="1" applyBorder="1" applyAlignment="1">
      <alignment horizontal="left" vertical="center" wrapText="1"/>
    </xf>
    <xf numFmtId="0" fontId="3" fillId="0" borderId="1" xfId="0" applyFont="1" applyBorder="1" applyAlignment="1">
      <alignment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vertical="top" wrapText="1"/>
    </xf>
    <xf numFmtId="0" fontId="3" fillId="0" borderId="4" xfId="0" applyFont="1" applyBorder="1" applyAlignment="1">
      <alignment vertical="center" wrapText="1"/>
    </xf>
    <xf numFmtId="0" fontId="3" fillId="0" borderId="6" xfId="0" applyFont="1" applyBorder="1" applyAlignment="1">
      <alignment vertical="center" wrapText="1"/>
    </xf>
    <xf numFmtId="0" fontId="12"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9" fontId="1" fillId="2" borderId="1" xfId="0" applyNumberFormat="1" applyFont="1" applyFill="1" applyBorder="1" applyAlignment="1">
      <alignment horizontal="center" vertical="center" wrapText="1"/>
    </xf>
    <xf numFmtId="0" fontId="13" fillId="0" borderId="0" xfId="0" applyFont="1" applyAlignment="1">
      <alignment horizontal="center" vertical="center"/>
    </xf>
    <xf numFmtId="0" fontId="11"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justify" vertical="top" wrapText="1"/>
    </xf>
    <xf numFmtId="0" fontId="3" fillId="0" borderId="2" xfId="0" applyFont="1" applyBorder="1" applyAlignment="1">
      <alignment vertical="center" wrapText="1"/>
    </xf>
    <xf numFmtId="0" fontId="11"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2" xfId="0" applyFont="1" applyBorder="1" applyAlignment="1">
      <alignment wrapText="1"/>
    </xf>
    <xf numFmtId="0" fontId="3" fillId="0" borderId="2" xfId="0" applyFont="1" applyBorder="1" applyAlignment="1">
      <alignment vertical="top" wrapText="1"/>
    </xf>
    <xf numFmtId="9" fontId="0" fillId="0" borderId="0" xfId="0" applyNumberFormat="1"/>
    <xf numFmtId="0" fontId="11" fillId="0" borderId="1" xfId="0" applyFont="1" applyBorder="1" applyAlignment="1">
      <alignment horizontal="justify" vertical="top" wrapText="1"/>
    </xf>
    <xf numFmtId="1" fontId="0" fillId="0" borderId="0" xfId="0" applyNumberFormat="1"/>
    <xf numFmtId="0" fontId="3" fillId="0" borderId="6" xfId="0" applyFont="1" applyBorder="1" applyAlignment="1">
      <alignment horizontal="center" vertical="center" wrapText="1"/>
    </xf>
    <xf numFmtId="0" fontId="4" fillId="0" borderId="1" xfId="0" applyFont="1" applyBorder="1" applyAlignment="1">
      <alignment horizontal="center" vertical="top" wrapText="1"/>
    </xf>
    <xf numFmtId="0" fontId="5" fillId="0" borderId="1" xfId="0" applyFont="1" applyBorder="1" applyAlignment="1">
      <alignment horizontal="center" vertical="center"/>
    </xf>
    <xf numFmtId="0" fontId="0" fillId="8" borderId="1" xfId="0" applyFill="1" applyBorder="1" applyAlignment="1">
      <alignment horizontal="center" vertical="center"/>
    </xf>
  </cellXfs>
  <cellStyles count="4">
    <cellStyle name="Moneda" xfId="2" builtinId="4"/>
    <cellStyle name="Moneda 2" xfId="3" xr:uid="{B35A8359-602C-4832-BBA8-18512BE4164E}"/>
    <cellStyle name="Normal" xfId="0" builtinId="0"/>
    <cellStyle name="Porcentaje" xfId="1" builtinId="5"/>
  </cellStyles>
  <dxfs count="38">
    <dxf>
      <fill>
        <patternFill>
          <bgColor theme="2" tint="-9.9948118533890809E-2"/>
        </patternFill>
      </fill>
    </dxf>
    <dxf>
      <fill>
        <patternFill>
          <bgColor rgb="FF92D050"/>
        </patternFill>
      </fill>
    </dxf>
    <dxf>
      <fill>
        <patternFill>
          <bgColor rgb="FFFFCE33"/>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theme="9" tint="0.39994506668294322"/>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9.9948118533890809E-2"/>
        </patternFill>
      </fill>
    </dxf>
    <dxf>
      <fill>
        <patternFill>
          <bgColor rgb="FF92D050"/>
        </patternFill>
      </fill>
    </dxf>
    <dxf>
      <fill>
        <patternFill>
          <bgColor rgb="FFFFD85D"/>
        </patternFill>
      </fill>
    </dxf>
    <dxf>
      <fill>
        <patternFill>
          <bgColor rgb="FFFF0000"/>
        </patternFill>
      </fill>
    </dxf>
    <dxf>
      <fill>
        <patternFill>
          <bgColor theme="2" tint="-9.9948118533890809E-2"/>
        </patternFill>
      </fill>
    </dxf>
    <dxf>
      <fill>
        <patternFill>
          <bgColor rgb="FF92D050"/>
        </patternFill>
      </fill>
    </dxf>
    <dxf>
      <fill>
        <patternFill>
          <bgColor rgb="FFFFCE33"/>
        </patternFill>
      </fill>
    </dxf>
    <dxf>
      <fill>
        <patternFill>
          <bgColor rgb="FFFF0000"/>
        </patternFill>
      </fill>
    </dxf>
    <dxf>
      <fill>
        <patternFill>
          <bgColor theme="2" tint="-9.9948118533890809E-2"/>
        </patternFill>
      </fill>
    </dxf>
    <dxf>
      <fill>
        <patternFill>
          <bgColor rgb="FF92D050"/>
        </patternFill>
      </fill>
    </dxf>
    <dxf>
      <fill>
        <patternFill>
          <bgColor rgb="FFFFCE33"/>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alignment horizontal="center" readingOrder="0"/>
    </dxf>
    <dxf>
      <numFmt numFmtId="13" formatCode="0%"/>
    </dxf>
    <dxf>
      <alignment horizontal="center" readingOrder="0"/>
    </dxf>
    <dxf>
      <numFmt numFmtId="13" formatCode="0%"/>
    </dxf>
    <dxf>
      <numFmt numFmtId="1" formatCode="0"/>
    </dxf>
    <dxf>
      <numFmt numFmtId="13" formatCode="0%"/>
    </dxf>
  </dxfs>
  <tableStyles count="0" defaultTableStyle="TableStyleMedium2" defaultPivotStyle="PivotStyleLight16"/>
  <colors>
    <mruColors>
      <color rgb="FFFFD85D"/>
      <color rgb="FFF4860C"/>
      <color rgb="FFFFCE33"/>
      <color rgb="FFFFDE75"/>
      <color rgb="FFFFD54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2.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142502</xdr:colOff>
      <xdr:row>0</xdr:row>
      <xdr:rowOff>52722</xdr:rowOff>
    </xdr:from>
    <xdr:to>
      <xdr:col>2</xdr:col>
      <xdr:colOff>751886</xdr:colOff>
      <xdr:row>1</xdr:row>
      <xdr:rowOff>352715</xdr:rowOff>
    </xdr:to>
    <xdr:pic>
      <xdr:nvPicPr>
        <xdr:cNvPr id="2" name="Imagen 1">
          <a:extLst>
            <a:ext uri="{FF2B5EF4-FFF2-40B4-BE49-F238E27FC236}">
              <a16:creationId xmlns:a16="http://schemas.microsoft.com/office/drawing/2014/main" id="{0A79AA6D-BA36-ECA0-3D40-2D2A7999C570}"/>
            </a:ext>
          </a:extLst>
        </xdr:cNvPr>
        <xdr:cNvPicPr>
          <a:picLocks noChangeAspect="1"/>
        </xdr:cNvPicPr>
      </xdr:nvPicPr>
      <xdr:blipFill>
        <a:blip xmlns:r="http://schemas.openxmlformats.org/officeDocument/2006/relationships" r:embed="rId1"/>
        <a:stretch>
          <a:fillRect/>
        </a:stretch>
      </xdr:blipFill>
      <xdr:spPr>
        <a:xfrm>
          <a:off x="142502" y="52722"/>
          <a:ext cx="2070327" cy="6708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ka Parra" refreshedDate="45897.521054398145" createdVersion="5" refreshedVersion="5" minRefreshableVersion="3" recordCount="58" xr:uid="{00000000-000A-0000-FFFF-FFFF03000000}">
  <cacheSource type="worksheet">
    <worksheetSource ref="A3:H61" sheet="Resumen"/>
  </cacheSource>
  <cacheFields count="8">
    <cacheField name="Item" numFmtId="0">
      <sharedItems containsSemiMixedTypes="0" containsString="0" containsNumber="1" containsInteger="1" minValue="1" maxValue="55"/>
    </cacheField>
    <cacheField name="Responsable" numFmtId="0">
      <sharedItems count="14">
        <s v="Gestión de Talento Humano"/>
        <s v="Talento Humano"/>
        <s v="Control Interno"/>
        <s v="Planeación "/>
        <s v="Todos los responsables de los procesos"/>
        <s v="Oficina Jurídica"/>
        <s v="Planeación y comunicación"/>
        <s v="Gestión documental "/>
        <s v="Atención al usuario"/>
        <s v="Presupuesto"/>
        <s v="Gestión tecnológica"/>
        <s v="Gestión tecnológica y gestión documental"/>
        <s v="Gestión financiera"/>
        <s v="Subgerencia técnica"/>
      </sharedItems>
    </cacheField>
    <cacheField name="Actividad" numFmtId="0">
      <sharedItems longText="1"/>
    </cacheField>
    <cacheField name="1 Tri" numFmtId="9">
      <sharedItems containsSemiMixedTypes="0" containsString="0" containsNumber="1" minValue="0" maxValue="1" count="3">
        <n v="1"/>
        <n v="1E-3"/>
        <n v="0"/>
      </sharedItems>
    </cacheField>
    <cacheField name="2 Tri" numFmtId="9">
      <sharedItems containsSemiMixedTypes="0" containsString="0" containsNumber="1" minValue="1E-3" maxValue="1" count="7">
        <n v="1"/>
        <n v="0.96923076923076923"/>
        <n v="0.92307692307692313"/>
        <n v="0.2857142857142857"/>
        <n v="1E-3"/>
        <n v="0.57894736842105265"/>
        <n v="0.35897435897435898"/>
      </sharedItems>
    </cacheField>
    <cacheField name="3 Tri" numFmtId="9">
      <sharedItems containsSemiMixedTypes="0" containsString="0" containsNumber="1" minValue="0" maxValue="1E-3"/>
    </cacheField>
    <cacheField name="4 Tri" numFmtId="9">
      <sharedItems containsSemiMixedTypes="0" containsString="0" containsNumber="1" minValue="0" maxValue="1E-3"/>
    </cacheField>
    <cacheField name="Acumulado" numFmtId="9">
      <sharedItems containsSemiMixedTypes="0" containsString="0" containsNumber="1" minValue="0" maxValue="0.83" count="28">
        <n v="0.2"/>
        <n v="0.55046153846153845"/>
        <n v="0.39583333333333326"/>
        <n v="0.22"/>
        <n v="0.45384615384615384"/>
        <n v="0.5"/>
        <n v="0.44"/>
        <n v="0.3214285714285714"/>
        <n v="0.83"/>
        <n v="0.53"/>
        <n v="0.55000000000000004"/>
        <n v="0.45"/>
        <n v="0.33340000000000003"/>
        <n v="0.6"/>
        <n v="0.33333333333333337"/>
        <n v="0"/>
        <n v="0.12"/>
        <n v="0.1"/>
        <n v="0.46"/>
        <n v="0.69"/>
        <n v="0.43"/>
        <n v="0.48"/>
        <n v="0.4"/>
        <n v="0.57999999999999996"/>
        <n v="0.49789473684210528"/>
        <n v="0.21"/>
        <n v="0.17948717948717949"/>
        <n v="0.3"/>
      </sharedItems>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ka Yohana Parra" refreshedDate="46139.494856134261" createdVersion="8" refreshedVersion="8" minRefreshableVersion="3" recordCount="49" xr:uid="{C8CFF3F5-0E18-45E8-8F5B-C619578D8550}">
  <cacheSource type="worksheet">
    <worksheetSource ref="AD3:AH52" sheet="Plan de Acción 2026"/>
  </cacheSource>
  <cacheFields count="13">
    <cacheField name="Item" numFmtId="0">
      <sharedItems containsSemiMixedTypes="0" containsString="0" containsNumber="1" containsInteger="1" minValue="1" maxValue="49"/>
    </cacheField>
    <cacheField name="Actividad" numFmtId="0">
      <sharedItems/>
    </cacheField>
    <cacheField name="Proceso" numFmtId="0">
      <sharedItems count="13">
        <s v="Gestión del Talento Humano"/>
        <s v="Evaluación y seguimiento"/>
        <s v="Planeación Estratégica"/>
        <s v="Gestión Contractual"/>
        <s v="Gestión Administrativa"/>
        <s v="Gestión documental "/>
        <s v="Gestión de Relacionamiento con los Grupo de Interés"/>
        <s v="Gestión financiera"/>
        <s v="Gestión Jurídica"/>
        <s v="Gestión de Comunicaciones"/>
        <s v="Gestión de Tecnología"/>
        <s v="Estructuración y gerencia de proyectos"/>
        <s v="Gestión comercial "/>
      </sharedItems>
    </cacheField>
    <cacheField name="Resultado 1Tri" numFmtId="9">
      <sharedItems containsSemiMixedTypes="0" containsString="0" containsNumber="1" minValue="1E-3" maxValue="1"/>
    </cacheField>
    <cacheField name="Resultado 2Tri" numFmtId="9">
      <sharedItems containsSemiMixedTypes="0" containsString="0" containsNumber="1" minValue="0" maxValue="1E-3"/>
    </cacheField>
    <cacheField name="Resultado 3Tri" numFmtId="9">
      <sharedItems containsSemiMixedTypes="0" containsString="0" containsNumber="1" minValue="0" maxValue="1E-3"/>
    </cacheField>
    <cacheField name="Acumulado" numFmtId="9">
      <sharedItems containsSemiMixedTypes="0" containsString="0" containsNumber="1" minValue="0" maxValue="0.73"/>
    </cacheField>
    <cacheField name="Peso" numFmtId="0">
      <sharedItems containsSemiMixedTypes="0" containsString="0" containsNumber="1" minValue="0" maxValue="50"/>
    </cacheField>
    <cacheField name="Campo9" caption="Campo9" numFmtId="0">
      <sharedItems containsNonDate="0" containsString="0" containsBlank="1"/>
    </cacheField>
    <cacheField name="Estado" numFmtId="0">
      <sharedItems/>
    </cacheField>
    <cacheField name="Responsable de seguimiento" numFmtId="0">
      <sharedItems containsBlank="1"/>
    </cacheField>
    <cacheField name="Observaciones" numFmtId="0">
      <sharedItems containsBlank="1"/>
    </cacheField>
    <cacheField name="Aplica?" numFmtId="0">
      <sharedItems containsMixedTypes="1" containsNumber="1" minValue="1" maxValue="2691670188.5" count="21">
        <n v="1"/>
        <n v="13"/>
        <n v="11"/>
        <n v="24"/>
        <n v="2"/>
        <n v="10"/>
        <s v="N/A"/>
        <n v="17"/>
        <n v="9"/>
        <n v="3"/>
        <n v="5"/>
        <n v="18"/>
        <n v="6"/>
        <n v="185"/>
        <n v="2675423267.2422137"/>
        <n v="4"/>
        <n v="12"/>
        <n v="110"/>
        <n v="33"/>
        <n v="19" u="1"/>
        <n v="2691670188.5"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8">
  <r>
    <n v="1"/>
    <x v="0"/>
    <s v="Presentar la viabilidad del rediseño institucional "/>
    <x v="0"/>
    <x v="0"/>
    <n v="0"/>
    <n v="0"/>
    <x v="0"/>
  </r>
  <r>
    <n v="2"/>
    <x v="1"/>
    <s v="Ejecutar el Plan Estratégico de Talento Humano aprobado y publicado"/>
    <x v="0"/>
    <x v="1"/>
    <n v="0"/>
    <n v="0"/>
    <x v="1"/>
  </r>
  <r>
    <n v="3"/>
    <x v="1"/>
    <s v="Ejecutar el Plan de Bienestar e incentivos aprobado y publicado"/>
    <x v="0"/>
    <x v="0"/>
    <n v="0"/>
    <n v="0"/>
    <x v="2"/>
  </r>
  <r>
    <n v="4"/>
    <x v="1"/>
    <s v="Ejecutar el Plan Institucional de Capacitación aprobado y publicado"/>
    <x v="0"/>
    <x v="0"/>
    <n v="0"/>
    <n v="0"/>
    <x v="3"/>
  </r>
  <r>
    <n v="5"/>
    <x v="1"/>
    <s v="Ejecutar el Plan de Seguridad y Salud en el Trabajo aprobado y publicado"/>
    <x v="0"/>
    <x v="2"/>
    <n v="0"/>
    <n v="0"/>
    <x v="4"/>
  </r>
  <r>
    <n v="6"/>
    <x v="1"/>
    <s v="Ejecutar el Plan de Vacantes y Previsión  en  aprobado y publicado"/>
    <x v="0"/>
    <x v="0"/>
    <n v="0"/>
    <n v="0"/>
    <x v="5"/>
  </r>
  <r>
    <n v="7"/>
    <x v="1"/>
    <s v="Ejecutar el Plan del Código de Integridad  en  aprobado y publicado"/>
    <x v="0"/>
    <x v="0"/>
    <n v="0"/>
    <n v="0"/>
    <x v="6"/>
  </r>
  <r>
    <n v="8"/>
    <x v="1"/>
    <s v="Definir e implementar el Plan de Manejo Ambiental de la entidad"/>
    <x v="0"/>
    <x v="3"/>
    <n v="0"/>
    <n v="0"/>
    <x v="7"/>
  </r>
  <r>
    <n v="9"/>
    <x v="2"/>
    <s v="Planear y ejecutar el Programa anual de auditorías interna  de acuerdo al cronograma "/>
    <x v="0"/>
    <x v="0"/>
    <n v="0"/>
    <n v="0"/>
    <x v="8"/>
  </r>
  <r>
    <n v="10"/>
    <x v="2"/>
    <s v="Realizar los seguimientos a los Planes de Mejoramiento de  FONDECÚN"/>
    <x v="0"/>
    <x v="4"/>
    <n v="0"/>
    <n v="0"/>
    <x v="5"/>
  </r>
  <r>
    <n v="11"/>
    <x v="2"/>
    <s v="Presentar los informes de ley  por parte de la OCI"/>
    <x v="0"/>
    <x v="0"/>
    <n v="0"/>
    <n v="0"/>
    <x v="9"/>
  </r>
  <r>
    <n v="12"/>
    <x v="3"/>
    <s v="Elaborar el plan de trabajo para la reformulación del  Sistema de Gestión de Calidad - SGC"/>
    <x v="0"/>
    <x v="0"/>
    <n v="0"/>
    <n v="0"/>
    <x v="10"/>
  </r>
  <r>
    <n v="13"/>
    <x v="4"/>
    <s v="Revisar y actualizar la documentación (caracterizaciones, manuales, procedimientos,  formatos) de cada uno de los procesos que conforman el sistema de gestión de calidad (modificar, actualizar o eliminar), de FONDECUN."/>
    <x v="0"/>
    <x v="0"/>
    <n v="0"/>
    <n v="0"/>
    <x v="11"/>
  </r>
  <r>
    <n v="14"/>
    <x v="5"/>
    <s v="Diseñar e implementar una base de información que permita tener en tiempo rea el estado y registro de cada una de las condiciones contractuales de los contratos que suscriba Fondecún."/>
    <x v="1"/>
    <x v="0"/>
    <n v="0"/>
    <n v="0"/>
    <x v="12"/>
  </r>
  <r>
    <n v="15"/>
    <x v="3"/>
    <s v="Elaborar, hacer seguimiento y socializar con el Comité Institucional de Gestión y Desempeño el plan de acción de la vigencia 2025, así como la publicación de los resultados en la página web de la entidad. "/>
    <x v="0"/>
    <x v="0"/>
    <n v="0"/>
    <n v="0"/>
    <x v="5"/>
  </r>
  <r>
    <n v="16"/>
    <x v="3"/>
    <s v="Elaborar, hacer seguimiento y socializar con el Comité Institucional de Gestión y Desempeño el mapa de riesgos de gestión institucional de la vigencia 2025, y publicar los resultados en la página web de la entidad. "/>
    <x v="1"/>
    <x v="0"/>
    <n v="0"/>
    <n v="0"/>
    <x v="5"/>
  </r>
  <r>
    <n v="17"/>
    <x v="3"/>
    <s v="Consolidar y actualizar el informe de gestión, evidenciando los logros de la entidad en cada uno de los periodos, así como socializar los resultados con el comité Institucional de Gestión y Desempeño, y publicar los resultados en la página web de la entidad. "/>
    <x v="1"/>
    <x v="0"/>
    <n v="0"/>
    <n v="0"/>
    <x v="5"/>
  </r>
  <r>
    <n v="18"/>
    <x v="6"/>
    <s v="Desarrollar la estrategia de rendición de cuentas de la vigencia 2025 y hacer seguimiento a su desarrollo. "/>
    <x v="0"/>
    <x v="0"/>
    <n v="0"/>
    <n v="0"/>
    <x v="13"/>
  </r>
  <r>
    <n v="19"/>
    <x v="3"/>
    <s v="Elaborar, hacer seguimiento y socializar con el Comité Institucional de Gestión y Desempeño el Programa de Transparencia y Ética Pública de la vigencia 2025, así como la publicación de los resultados en la página web de la entidad"/>
    <x v="1"/>
    <x v="0"/>
    <n v="0"/>
    <n v="0"/>
    <x v="14"/>
  </r>
  <r>
    <n v="20"/>
    <x v="3"/>
    <s v="Elaborar, hacer seguimiento y socializar con el Comité Institucional de Gestión y Desempeño el  mapa de riesgos de corrupción  de la vigencia 2025, así como la publicación de los resultados en la página web de la entidad"/>
    <x v="1"/>
    <x v="0"/>
    <n v="0"/>
    <n v="0"/>
    <x v="14"/>
  </r>
  <r>
    <n v="21"/>
    <x v="3"/>
    <s v="Hacer seguimiento al cumplimiento del plan de mejoramiento de MIPG "/>
    <x v="0"/>
    <x v="0"/>
    <n v="0"/>
    <n v="0"/>
    <x v="5"/>
  </r>
  <r>
    <n v="22"/>
    <x v="3"/>
    <s v="Hacer seguimiento al cumplimiento del Plan Anual de Adquisiciones"/>
    <x v="0"/>
    <x v="0"/>
    <n v="0"/>
    <n v="0"/>
    <x v="5"/>
  </r>
  <r>
    <n v="23"/>
    <x v="1"/>
    <s v="Suscribir y evaluar los acuerdos de Gestión "/>
    <x v="0"/>
    <x v="0"/>
    <n v="0"/>
    <n v="0"/>
    <x v="10"/>
  </r>
  <r>
    <n v="24"/>
    <x v="1"/>
    <s v="Diseñar e implementar la metodología para definir los compromisos laborales  para trabajadores oficiales"/>
    <x v="1"/>
    <x v="0"/>
    <n v="1E-3"/>
    <n v="0"/>
    <x v="0"/>
  </r>
  <r>
    <n v="25"/>
    <x v="1"/>
    <s v="Realizar  la evaluación de los compromisos laborales para trabajadores oficiales de la gestión del segundo semestre de la vigencia. "/>
    <x v="1"/>
    <x v="4"/>
    <n v="0"/>
    <n v="0"/>
    <x v="15"/>
  </r>
  <r>
    <n v="26"/>
    <x v="1"/>
    <s v="Definir la estrategia para implementar el teletrabajo "/>
    <x v="1"/>
    <x v="0"/>
    <n v="0"/>
    <n v="0"/>
    <x v="14"/>
  </r>
  <r>
    <n v="27"/>
    <x v="1"/>
    <s v="Implementar los Horarios Flexibles"/>
    <x v="0"/>
    <x v="0"/>
    <n v="0"/>
    <n v="0"/>
    <x v="5"/>
  </r>
  <r>
    <n v="28"/>
    <x v="7"/>
    <s v="Implementar la política institucional de gestión documental a través del Plan Institucional de Archivos, el Programa de Gestión Documental y el Sistema Integrado de Conservación"/>
    <x v="0"/>
    <x v="0"/>
    <n v="0"/>
    <n v="0"/>
    <x v="16"/>
  </r>
  <r>
    <n v="29"/>
    <x v="7"/>
    <s v="Implementar las Tablas de Retención Documental en todas las dependencias de la entidad"/>
    <x v="1"/>
    <x v="0"/>
    <n v="0"/>
    <n v="0"/>
    <x v="17"/>
  </r>
  <r>
    <n v="30"/>
    <x v="8"/>
    <s v="Monitorear el cumplimiento a la gestión y respuesta de las PQRSD que ingresan a la entidad"/>
    <x v="0"/>
    <x v="0"/>
    <n v="0"/>
    <n v="0"/>
    <x v="5"/>
  </r>
  <r>
    <n v="31"/>
    <x v="8"/>
    <s v="Capacitar a los funcionarios y contratistas en la gestión oportuna de PQRSD"/>
    <x v="0"/>
    <x v="4"/>
    <n v="0"/>
    <n v="0"/>
    <x v="5"/>
  </r>
  <r>
    <n v="32"/>
    <x v="9"/>
    <s v="Realizar seguimiento mensual a los contratos que tiene saldos, para que los procesos desarrollen las actividades de liquidación y liberación. "/>
    <x v="0"/>
    <x v="0"/>
    <n v="0"/>
    <n v="0"/>
    <x v="18"/>
  </r>
  <r>
    <n v="33"/>
    <x v="5"/>
    <s v="Definir e implementar la Política de Prevención de Daño Antijuridico "/>
    <x v="1"/>
    <x v="0"/>
    <n v="1E-3"/>
    <n v="0"/>
    <x v="13"/>
  </r>
  <r>
    <n v="34"/>
    <x v="5"/>
    <s v="Realizar seguimiento a la procedencia de acciones de repetición. "/>
    <x v="1"/>
    <x v="0"/>
    <n v="0"/>
    <n v="0"/>
    <x v="5"/>
  </r>
  <r>
    <n v="35"/>
    <x v="5"/>
    <s v="Realizar la actualización de la plataforma pública SIGEP, optimizando vinculación y desvinculación del talento humano contratado mediante contrato de prestación de servicios."/>
    <x v="0"/>
    <x v="0"/>
    <n v="0"/>
    <n v="0"/>
    <x v="5"/>
  </r>
  <r>
    <n v="36"/>
    <x v="10"/>
    <s v="Realizar la contratación para adquirir los  servicios  tecnológicos requeridos por la entidad para los procesos de comunicación, adquisición de equipos y seguridad informática, procurando mejorar los actuales."/>
    <x v="0"/>
    <x v="0"/>
    <n v="0"/>
    <n v="0"/>
    <x v="19"/>
  </r>
  <r>
    <n v="37"/>
    <x v="10"/>
    <s v="Realizar mantenimiento preventivo a equipos de tecnología, preservando su estado para el correcto desempeño de cada usuario"/>
    <x v="0"/>
    <x v="0"/>
    <n v="0"/>
    <n v="0"/>
    <x v="20"/>
  </r>
  <r>
    <n v="38"/>
    <x v="11"/>
    <s v="Contratar la implementación, configuración y parametrización de un sistema de gestión documental "/>
    <x v="0"/>
    <x v="0"/>
    <n v="0"/>
    <n v="0"/>
    <x v="0"/>
  </r>
  <r>
    <n v="39"/>
    <x v="10"/>
    <s v="Elaborar y ejecutar el Plan de seguridad y privacidad de la información aprobado y publicado"/>
    <x v="0"/>
    <x v="0"/>
    <n v="0"/>
    <n v="0"/>
    <x v="21"/>
  </r>
  <r>
    <n v="40"/>
    <x v="10"/>
    <s v="Elaborar y ejecutar el Plan de riesgos de información aprobado y publicado"/>
    <x v="0"/>
    <x v="0"/>
    <n v="0"/>
    <n v="0"/>
    <x v="22"/>
  </r>
  <r>
    <n v="41"/>
    <x v="10"/>
    <s v="Elaborar y ejecutar Plan Estratégico de Tecnología de la Información PETI, así como la publicación de los resultados en la página web de la entidad"/>
    <x v="0"/>
    <x v="0"/>
    <n v="0"/>
    <n v="0"/>
    <x v="5"/>
  </r>
  <r>
    <n v="42"/>
    <x v="12"/>
    <s v="Contratar la implementación, configuración y parametrización de un sistema de gestión financiera"/>
    <x v="0"/>
    <x v="0"/>
    <n v="0"/>
    <n v="0"/>
    <x v="5"/>
  </r>
  <r>
    <n v="43"/>
    <x v="1"/>
    <s v="Realizar la toma física de los activos de propiedad, planta y equipo existentes en FONDECÚN y hacer seguimiento al control y paqueteo de inventarios."/>
    <x v="1"/>
    <x v="4"/>
    <n v="1E-3"/>
    <n v="0"/>
    <x v="15"/>
  </r>
  <r>
    <n v="44"/>
    <x v="1"/>
    <s v="Realizar sesiones del Comité de Bajas dos veces al año para evaluar la pertinencia de baja de los bienes de propiedad, planta y equipo, manteniendo actualizados los inventarios y registros patrimoniales."/>
    <x v="1"/>
    <x v="4"/>
    <n v="0"/>
    <n v="0"/>
    <x v="15"/>
  </r>
  <r>
    <n v="45"/>
    <x v="1"/>
    <s v="Ejecutar el mantenimiento correctivo a los elementos identificados durante la toma física de inventario, priorizando el estado y funcionalidad de las sillas "/>
    <x v="1"/>
    <x v="4"/>
    <n v="0"/>
    <n v="0"/>
    <x v="15"/>
  </r>
  <r>
    <n v="43"/>
    <x v="13"/>
    <s v="Fortalecer el equipo de gestión comercial "/>
    <x v="0"/>
    <x v="0"/>
    <n v="0"/>
    <n v="0"/>
    <x v="5"/>
  </r>
  <r>
    <n v="44"/>
    <x v="13"/>
    <s v="Proponer y desarrollar acciones que aporten al cumplimiento del plan comercial de la entidad. "/>
    <x v="0"/>
    <x v="0"/>
    <n v="0"/>
    <n v="0"/>
    <x v="5"/>
  </r>
  <r>
    <n v="45"/>
    <x v="13"/>
    <s v="Cumplir con la meta comercial de nueve mil setecientos cincuenta millones de pesos M/CTE ($ 9.750.000.000) durante la vigencia 2025."/>
    <x v="0"/>
    <x v="0"/>
    <n v="0"/>
    <n v="0"/>
    <x v="23"/>
  </r>
  <r>
    <n v="46"/>
    <x v="13"/>
    <s v="Elaborar la propuesta inicial de los proyectos de gerencia integral con el modelo costeo adoptado. "/>
    <x v="0"/>
    <x v="0"/>
    <n v="0"/>
    <n v="0"/>
    <x v="5"/>
  </r>
  <r>
    <n v="47"/>
    <x v="13"/>
    <s v="Realizar seguimientos a la proyección de los traslados de las cuota de gerencia. "/>
    <x v="0"/>
    <x v="0"/>
    <n v="0"/>
    <n v="0"/>
    <x v="5"/>
  </r>
  <r>
    <n v="48"/>
    <x v="13"/>
    <s v="Implementar buenas prácticas para la gerencia de proyectos"/>
    <x v="1"/>
    <x v="0"/>
    <n v="0"/>
    <n v="0"/>
    <x v="14"/>
  </r>
  <r>
    <n v="49"/>
    <x v="13"/>
    <s v="Parametrizar, hacer prueba piloto e implementar el aplicativo SICOF 2.0. "/>
    <x v="0"/>
    <x v="5"/>
    <n v="0"/>
    <n v="0"/>
    <x v="24"/>
  </r>
  <r>
    <n v="50"/>
    <x v="13"/>
    <s v="Digitalizar y asegurar la disponibilidad de la información precontractual, contractual y poscontractual en el sistema de información. "/>
    <x v="0"/>
    <x v="0"/>
    <n v="0"/>
    <n v="0"/>
    <x v="5"/>
  </r>
  <r>
    <n v="51"/>
    <x v="13"/>
    <s v="Publicar oportunamente en SECOP II la etapa contractual de los procesos a cargo de la subgerencia técnica. "/>
    <x v="0"/>
    <x v="0"/>
    <n v="0"/>
    <n v="0"/>
    <x v="25"/>
  </r>
  <r>
    <n v="52"/>
    <x v="13"/>
    <s v="Realizar la liquidación de los contratos interadministrativos, asegurando que las liquidaciones estén sobre el 70% del total de los contratos terminados."/>
    <x v="2"/>
    <x v="6"/>
    <n v="0"/>
    <n v="0"/>
    <x v="26"/>
  </r>
  <r>
    <n v="53"/>
    <x v="13"/>
    <s v="Realizar la medición de la percepción del cliente y establecer el plan de mejoramiento según los resultados. (Octubre)"/>
    <x v="0"/>
    <x v="0"/>
    <n v="0"/>
    <n v="0"/>
    <x v="27"/>
  </r>
  <r>
    <n v="54"/>
    <x v="13"/>
    <s v="Suscribir un 1 proyecto de estructuración en el departamento en cualquiera de sus etapas (perfilamiento de las iniciativas, etapa de prefactibilidad y factibilidad). "/>
    <x v="1"/>
    <x v="4"/>
    <n v="0"/>
    <n v="1E-3"/>
    <x v="15"/>
  </r>
  <r>
    <n v="55"/>
    <x v="13"/>
    <s v="Desarrollar los estudios de puntos críticios y de tráfico de las actividades iniciales de la estructuración. "/>
    <x v="1"/>
    <x v="4"/>
    <n v="0"/>
    <n v="1E-3"/>
    <x v="1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
  <r>
    <n v="1"/>
    <s v="Realizar el estudio de cargas laborales de la Subgerencia Administrativa y Financiera, Oficina de Contro Interno, y Oficina Asesora Jurídica. "/>
    <x v="0"/>
    <n v="1"/>
    <n v="0"/>
    <n v="0"/>
    <n v="0.33333333333333337"/>
    <n v="33.333333333333336"/>
    <m/>
    <s v="OK"/>
    <s v="Carlos Grisales"/>
    <m/>
    <x v="0"/>
  </r>
  <r>
    <n v="2"/>
    <s v="Ejecutar el Plan Estratégico de Talento Humano aprobado y publicado"/>
    <x v="0"/>
    <n v="0.92307692307692313"/>
    <n v="1E-3"/>
    <n v="1E-3"/>
    <n v="0.23151923076923073"/>
    <n v="25"/>
    <m/>
    <s v="OK"/>
    <s v="Carlos Grisales"/>
    <m/>
    <x v="1"/>
  </r>
  <r>
    <n v="3"/>
    <s v="Ejecutar el Plan de Bienestar e incentivos aprobado y publicado"/>
    <x v="0"/>
    <n v="0.92307692307692313"/>
    <n v="0"/>
    <n v="0"/>
    <n v="0.14769230769230771"/>
    <n v="30.9"/>
    <m/>
    <s v="OK"/>
    <s v="Carlos Grisales"/>
    <m/>
    <x v="1"/>
  </r>
  <r>
    <n v="4"/>
    <s v="Ejecutar el Plan Institucional de Capacitación aprobado y publicado"/>
    <x v="0"/>
    <n v="0.72727272727272729"/>
    <n v="1E-3"/>
    <n v="1E-3"/>
    <n v="0.1825681818181818"/>
    <n v="25"/>
    <m/>
    <s v="OK"/>
    <s v="Carlos Grisales"/>
    <m/>
    <x v="2"/>
  </r>
  <r>
    <n v="5"/>
    <s v="Ejecutar el Plan de Seguridad y Salud en el Trabajo aprobado y publicado"/>
    <x v="0"/>
    <n v="0.83333333333333337"/>
    <n v="1E-3"/>
    <n v="1E-3"/>
    <n v="0.20908333333333332"/>
    <n v="25"/>
    <m/>
    <s v="OK"/>
    <s v="Carlos Grisales"/>
    <m/>
    <x v="3"/>
  </r>
  <r>
    <n v="6"/>
    <s v="Ejecutar el Plan de Vacantes y Previsión  en  aprobado y publicado"/>
    <x v="0"/>
    <n v="1"/>
    <n v="0"/>
    <n v="0"/>
    <n v="0.25"/>
    <n v="25"/>
    <m/>
    <s v="OK"/>
    <s v="Carlos Grisales"/>
    <m/>
    <x v="0"/>
  </r>
  <r>
    <n v="7"/>
    <s v="Ejecutar el Plan del Código de Integridad  en  aprobado y publicado"/>
    <x v="0"/>
    <n v="1"/>
    <n v="0"/>
    <n v="0"/>
    <n v="0.2"/>
    <n v="24"/>
    <m/>
    <s v="OK"/>
    <s v="Carlos Grisales"/>
    <m/>
    <x v="4"/>
  </r>
  <r>
    <n v="8"/>
    <s v="Suscribir y evaluar los acuerdos de Gestión "/>
    <x v="0"/>
    <n v="1"/>
    <n v="1E-3"/>
    <n v="0"/>
    <n v="0.6"/>
    <n v="0"/>
    <m/>
    <s v="OK"/>
    <s v="Carlos Grisales"/>
    <m/>
    <x v="4"/>
  </r>
  <r>
    <n v="9"/>
    <s v="Suscribir y evaluar los compromisos laborales para trabajadores oficiales"/>
    <x v="0"/>
    <n v="1"/>
    <n v="1E-3"/>
    <n v="0"/>
    <n v="0.6"/>
    <n v="0"/>
    <m/>
    <s v="OK"/>
    <s v="Carlos Grisales"/>
    <m/>
    <x v="5"/>
  </r>
  <r>
    <n v="10"/>
    <s v="Hacer seguimiento a la implementación de la estratégia de Horarios Flexibles"/>
    <x v="0"/>
    <n v="1E-3"/>
    <n v="0"/>
    <n v="1E-3"/>
    <n v="0"/>
    <n v="50"/>
    <m/>
    <s v="OK"/>
    <s v="Carlos Grisales"/>
    <m/>
    <x v="6"/>
  </r>
  <r>
    <n v="11"/>
    <s v="Implementar la estrategia de teletrabajo "/>
    <x v="0"/>
    <n v="1E-3"/>
    <n v="0"/>
    <n v="1E-3"/>
    <n v="0"/>
    <n v="50"/>
    <m/>
    <s v="OK"/>
    <s v="Carlos Grisales"/>
    <m/>
    <x v="6"/>
  </r>
  <r>
    <n v="12"/>
    <s v="Planear y ejecutar el Programa anual de auditorías interna  de acuerdo al cronograma "/>
    <x v="1"/>
    <n v="1"/>
    <n v="0"/>
    <n v="0"/>
    <n v="0.33"/>
    <n v="33"/>
    <m/>
    <s v="OK"/>
    <s v="Carlos Grisales"/>
    <m/>
    <x v="0"/>
  </r>
  <r>
    <n v="13"/>
    <s v="Realizar los seguimientos a los Planes de Mejoramiento de  FONDECÚN"/>
    <x v="1"/>
    <n v="1E-3"/>
    <n v="0"/>
    <n v="0"/>
    <n v="0"/>
    <n v="50"/>
    <m/>
    <s v="OK"/>
    <s v="Carlos Grisales"/>
    <m/>
    <x v="6"/>
  </r>
  <r>
    <n v="14"/>
    <s v="Presentar los informes de ley  por parte de la OCI"/>
    <x v="1"/>
    <n v="1"/>
    <n v="0"/>
    <n v="0"/>
    <n v="0.3"/>
    <n v="23"/>
    <m/>
    <s v="OK"/>
    <s v="Carlos Grisales"/>
    <m/>
    <x v="7"/>
  </r>
  <r>
    <n v="15"/>
    <s v="Actualización en la documentación del Sistema de Gestión de Calidad - SGC"/>
    <x v="2"/>
    <n v="1"/>
    <n v="0"/>
    <n v="0"/>
    <n v="0.25"/>
    <n v="25"/>
    <m/>
    <s v="OK"/>
    <s v="Erika Parra"/>
    <m/>
    <x v="0"/>
  </r>
  <r>
    <n v="16"/>
    <s v="Mantener actualizada la base información conjunta, con el registros tiempo rea el estado y registro de cada una de las condiciones contractuales de los contratos que suscriba Fondecún."/>
    <x v="3"/>
    <n v="1"/>
    <n v="0"/>
    <n v="0"/>
    <n v="0.25"/>
    <n v="25"/>
    <m/>
    <s v="OK"/>
    <s v="Erika Parra"/>
    <m/>
    <x v="0"/>
  </r>
  <r>
    <n v="17"/>
    <s v="Elaborar, hacer seguimiento y socializar con el Comité Institucional de Gestión y Desempeño el plan de acción de la vigencia 2026, así como la publicación de los resultados en la página web de la entidad. "/>
    <x v="2"/>
    <n v="1"/>
    <n v="0"/>
    <n v="0"/>
    <n v="0.25"/>
    <n v="25"/>
    <m/>
    <s v="OK"/>
    <s v="Erika Parra"/>
    <m/>
    <x v="0"/>
  </r>
  <r>
    <n v="18"/>
    <s v="Elaborar, hacer seguimiento y socializar con el Comité Institucional de Gestión y Desempeño el mapa de riesgos de gestión institucional de la vigencia 2026, y publicar los resultados en la página web de la entidad. "/>
    <x v="2"/>
    <n v="1E-3"/>
    <n v="0"/>
    <n v="1E-3"/>
    <n v="0"/>
    <n v="50"/>
    <m/>
    <s v="OK"/>
    <s v="Erika Parra"/>
    <m/>
    <x v="6"/>
  </r>
  <r>
    <n v="19"/>
    <s v="Consolidar y actualizar el informe de gestión, evidenciando los logros de la entidad en cada uno de los periodos, y publicar los resultados en la página web de la entidad. "/>
    <x v="2"/>
    <n v="1"/>
    <n v="0"/>
    <n v="1E-3"/>
    <n v="0.25"/>
    <n v="25"/>
    <m/>
    <s v="OK"/>
    <s v="Erika Parra"/>
    <m/>
    <x v="0"/>
  </r>
  <r>
    <n v="20"/>
    <s v="Desarrollar la estrategia de rendición de cuentas de la vigencia 2026 y hacer seguimiento a su desarrollo. "/>
    <x v="2"/>
    <n v="1"/>
    <n v="0"/>
    <n v="0"/>
    <n v="0.4"/>
    <n v="20"/>
    <m/>
    <s v="OK"/>
    <s v="Erika Parra"/>
    <m/>
    <x v="0"/>
  </r>
  <r>
    <n v="21"/>
    <s v="Elaborar, hacer seguimiento y socializar con el Comité Institucional de Gestión y Desempeño el Programa de Transparencia y Ética Pública de la vigencia 2026, así como la publicación de los resultados en la página web de la entidad"/>
    <x v="2"/>
    <n v="1E-3"/>
    <n v="0"/>
    <n v="0"/>
    <n v="0"/>
    <n v="33.333333333333336"/>
    <m/>
    <s v="OK"/>
    <s v="Erika Parra"/>
    <m/>
    <x v="6"/>
  </r>
  <r>
    <n v="22"/>
    <s v="Elaborar, hacer seguimiento y socializar con el Comité Institucional de Gestión y Desempeño el  mapa de riesgos de corrupción  de la vigencia 2026, así como la publicación de los resultados en la página web de la entidad"/>
    <x v="2"/>
    <n v="1E-3"/>
    <n v="0"/>
    <n v="0"/>
    <n v="0"/>
    <n v="33.333333333333336"/>
    <m/>
    <s v="OK"/>
    <s v="Erika Parra"/>
    <m/>
    <x v="6"/>
  </r>
  <r>
    <n v="23"/>
    <s v="Hacer seguimiento al cumplimiento del Plan Anual de Adquisiciones"/>
    <x v="2"/>
    <n v="1"/>
    <n v="0"/>
    <n v="0"/>
    <n v="0.25"/>
    <n v="25"/>
    <m/>
    <s v="OK"/>
    <s v="Erika Parra"/>
    <m/>
    <x v="0"/>
  </r>
  <r>
    <n v="24"/>
    <s v="Implementar la Política de Gestión Ambiental a través del Plan de Manejo Ambiental"/>
    <x v="4"/>
    <n v="1"/>
    <n v="0"/>
    <n v="0"/>
    <n v="0.15"/>
    <n v="31"/>
    <m/>
    <s v="OK"/>
    <s v="Carlos Grisales"/>
    <m/>
    <x v="8"/>
  </r>
  <r>
    <n v="25"/>
    <s v="Implementar la política institucional de gestión documental a través del Plan Institucional de Archivos, el Programa de Gestión Documental y el Sistema Integrado de Conservación"/>
    <x v="5"/>
    <n v="1"/>
    <n v="0"/>
    <n v="0"/>
    <n v="0.09"/>
    <n v="10"/>
    <m/>
    <s v="OK"/>
    <s v="Erika Parra"/>
    <m/>
    <x v="8"/>
  </r>
  <r>
    <n v="26"/>
    <s v="Implementar las Tablas de Retención Documental en todas las dependencias de la entidad"/>
    <x v="5"/>
    <n v="1"/>
    <n v="0"/>
    <n v="0"/>
    <n v="0"/>
    <n v="10"/>
    <m/>
    <s v="OK"/>
    <s v="Carlos Grisales"/>
    <m/>
    <x v="0"/>
  </r>
  <r>
    <n v="27"/>
    <s v="Monitorear el cumplimiento a la gestión y respuesta de las PQRSD que ingresan a la entidad"/>
    <x v="6"/>
    <n v="1"/>
    <n v="1E-3"/>
    <n v="1E-3"/>
    <n v="0.25074999999999997"/>
    <n v="25"/>
    <m/>
    <s v="OK"/>
    <s v="Carlos Grisales"/>
    <m/>
    <x v="0"/>
  </r>
  <r>
    <n v="28"/>
    <s v="Realizar seguimiento mensual a los contratos que tiene saldos, para que los procesos desarrollen las actividades de liquidación y liberación. "/>
    <x v="7"/>
    <n v="1"/>
    <n v="0"/>
    <n v="0"/>
    <n v="0.25"/>
    <n v="25"/>
    <m/>
    <s v="OK"/>
    <s v="Erika Parra"/>
    <m/>
    <x v="9"/>
  </r>
  <r>
    <n v="29"/>
    <s v="Adelantar la actualización del normograma según cronograma de actividades"/>
    <x v="8"/>
    <n v="1"/>
    <n v="0"/>
    <n v="0"/>
    <n v="7.0000000000000007E-2"/>
    <n v="33"/>
    <m/>
    <s v="OK"/>
    <s v="Erika Parra"/>
    <m/>
    <x v="0"/>
  </r>
  <r>
    <n v="30"/>
    <s v="Realizar seguimiento al impulso de los procesos disciplinarios "/>
    <x v="8"/>
    <n v="1"/>
    <n v="0"/>
    <n v="0"/>
    <n v="0.25"/>
    <n v="25"/>
    <m/>
    <s v="OK"/>
    <s v="Erika Parra"/>
    <m/>
    <x v="0"/>
  </r>
  <r>
    <n v="31"/>
    <s v="Ejecuciónlas actividades de la Política de Prevención del Daño Antijurídico 2025-2026"/>
    <x v="8"/>
    <n v="1"/>
    <n v="0"/>
    <n v="0"/>
    <n v="0.4"/>
    <n v="20"/>
    <m/>
    <s v="OK"/>
    <s v="Erika Parra"/>
    <m/>
    <x v="0"/>
  </r>
  <r>
    <n v="32"/>
    <s v="Realizar la actualización de la plataforma pública SIGEP con la vinculación y desvinculación del talento humano contratado mediante contrato de prestación de servicios."/>
    <x v="3"/>
    <n v="1"/>
    <n v="0"/>
    <n v="0"/>
    <n v="0.25"/>
    <n v="25"/>
    <m/>
    <s v="OK"/>
    <s v="Erika Parra"/>
    <m/>
    <x v="0"/>
  </r>
  <r>
    <n v="33"/>
    <s v="Elaborar y ejecutar el Plan de comunicaciones aprobado y publicado"/>
    <x v="9"/>
    <n v="1"/>
    <n v="0"/>
    <n v="0"/>
    <n v="0.25"/>
    <n v="25"/>
    <m/>
    <s v="OK"/>
    <s v="Erika Parra"/>
    <m/>
    <x v="1"/>
  </r>
  <r>
    <n v="34"/>
    <s v="Elaborar y ejecutar el Plan de seguridad y privacidad de la información aprobado y publicado"/>
    <x v="10"/>
    <n v="1"/>
    <n v="0"/>
    <n v="0"/>
    <n v="0.31"/>
    <n v="31"/>
    <m/>
    <s v="OK"/>
    <s v="Erika Parra"/>
    <m/>
    <x v="10"/>
  </r>
  <r>
    <n v="35"/>
    <s v="Elaborar y ejecutar el Plan de riesgos de información aprobado y publicado"/>
    <x v="10"/>
    <n v="1"/>
    <n v="0"/>
    <n v="0"/>
    <n v="0.22"/>
    <n v="45"/>
    <m/>
    <s v="OK"/>
    <s v="Erika Parra"/>
    <m/>
    <x v="4"/>
  </r>
  <r>
    <n v="36"/>
    <s v="Elaborar y ejecutar Plan Estratégico de Tecnología de la Información PETI, así como la publicación de los resultados en la página web de la entidad"/>
    <x v="10"/>
    <n v="1"/>
    <n v="0"/>
    <n v="0"/>
    <n v="0.45"/>
    <n v="30"/>
    <m/>
    <s v="OK"/>
    <s v="Erika Parra"/>
    <m/>
    <x v="11"/>
  </r>
  <r>
    <n v="37"/>
    <s v="Realizar mantenimiento preventivo a equipos de tecnología, preservando su estado para el correcto desempeño de cada usuario"/>
    <x v="10"/>
    <n v="1"/>
    <n v="0"/>
    <n v="0"/>
    <n v="0.18"/>
    <n v="34"/>
    <m/>
    <s v="OK"/>
    <s v="Erika Parra"/>
    <m/>
    <x v="12"/>
  </r>
  <r>
    <n v="38"/>
    <s v="Realizar la implementación, configuración y parametrización de un sistema de gestión documental "/>
    <x v="10"/>
    <n v="0.92"/>
    <n v="0"/>
    <n v="0"/>
    <n v="0.73"/>
    <n v="10"/>
    <m/>
    <s v="OK"/>
    <m/>
    <s v="Pendiente actualización del cronograma"/>
    <x v="13"/>
  </r>
  <r>
    <n v="39"/>
    <s v="Cumplir con la meta comercial de diez mil setecientos sesenta y seis millones seiscientos ochenta mil setecientos cincuenta y cuatro pesos M/CTE ($10.766.680.754) durante la vigencia 2026."/>
    <x v="11"/>
    <n v="0.9999984988385715"/>
    <n v="1E-3"/>
    <n v="0"/>
    <n v="0.24999962470964288"/>
    <n v="0"/>
    <m/>
    <s v="OK"/>
    <s v="Erika Parra"/>
    <m/>
    <x v="14"/>
  </r>
  <r>
    <n v="40"/>
    <s v="Elaborar la propuesta inicial de los proyectos de gerencia integral con el modelo costeo adoptado. "/>
    <x v="12"/>
    <n v="1"/>
    <n v="1E-3"/>
    <n v="0"/>
    <n v="0.25"/>
    <n v="0"/>
    <m/>
    <s v="OK"/>
    <s v="Erika Parra"/>
    <m/>
    <x v="15"/>
  </r>
  <r>
    <n v="41"/>
    <s v="Adelantar los procesos sancionatorios contractuales que sean requeridos por la supervisión y/o la interventoría de los contratos derivados"/>
    <x v="3"/>
    <n v="1"/>
    <n v="0"/>
    <n v="0"/>
    <n v="0.25"/>
    <n v="25"/>
    <m/>
    <s v="OK"/>
    <s v="Erika Parra"/>
    <m/>
    <x v="0"/>
  </r>
  <r>
    <n v="42"/>
    <s v="Realizar seguimientos a la proyección de los traslados de las cuota de gerencia. "/>
    <x v="11"/>
    <n v="1"/>
    <n v="0"/>
    <n v="0"/>
    <n v="0.25"/>
    <n v="25"/>
    <m/>
    <s v="OK"/>
    <s v="Erika Parra"/>
    <m/>
    <x v="9"/>
  </r>
  <r>
    <n v="43"/>
    <s v="Implementar el uso trasversal de SICOF en los gestión de proyectos.   "/>
    <x v="11"/>
    <n v="0.91666666666666663"/>
    <n v="0"/>
    <n v="0"/>
    <n v="0.38500000000000001"/>
    <n v="26"/>
    <m/>
    <s v="OK"/>
    <s v="Erika Parra"/>
    <m/>
    <x v="16"/>
  </r>
  <r>
    <n v="44"/>
    <s v="Digitalizar y asegurar la disponibilidad de la información precontractual, contractual y poscontractual en los sistema de información. "/>
    <x v="11"/>
    <n v="1"/>
    <n v="0"/>
    <n v="0"/>
    <n v="0.25"/>
    <n v="25"/>
    <m/>
    <s v="OK"/>
    <s v="Erika Parra"/>
    <m/>
    <x v="9"/>
  </r>
  <r>
    <n v="45"/>
    <s v="Realizar la gestión del cierre y/o liquidación  de los contratos derivados, asegurando que estén sobre el 70% del total de los contratos que superen los 4 meses de terminados."/>
    <x v="11"/>
    <n v="0.39090909090909093"/>
    <n v="0"/>
    <n v="0"/>
    <n v="7.8181818181818186E-2"/>
    <n v="20"/>
    <m/>
    <s v="OK"/>
    <s v="Erika Parra"/>
    <m/>
    <x v="17"/>
  </r>
  <r>
    <n v="46"/>
    <s v="Desarrollar la gestión de cierre financiero y entrega de productos requeridos para la proyección del acta de liquidación del 70% del total de los contratos interadministrativos que superen los 4 meses de terminados."/>
    <x v="11"/>
    <n v="0.54545454545454541"/>
    <n v="0"/>
    <n v="0"/>
    <n v="0.10909090909090909"/>
    <n v="20"/>
    <m/>
    <s v="OK"/>
    <s v="Erika Parra"/>
    <m/>
    <x v="18"/>
  </r>
  <r>
    <n v="47"/>
    <s v="Realizar la medición de la percepción del cliente y establecer el plan de mejoramiento según los resultados. (Octubre)"/>
    <x v="11"/>
    <n v="1E-3"/>
    <n v="1E-3"/>
    <n v="0"/>
    <n v="0"/>
    <n v="0"/>
    <m/>
    <s v="OK"/>
    <s v="Erika Parra"/>
    <m/>
    <x v="6"/>
  </r>
  <r>
    <n v="48"/>
    <s v="Realizar seguimiento de los 3 proyectos de estructuración. "/>
    <x v="11"/>
    <n v="1"/>
    <n v="0"/>
    <n v="0"/>
    <n v="0.25"/>
    <n v="25"/>
    <m/>
    <s v="OK"/>
    <s v="Erika Parra"/>
    <m/>
    <x v="9"/>
  </r>
  <r>
    <n v="49"/>
    <s v="Realizar seguimiento a la ejecución del contrato de APP. "/>
    <x v="11"/>
    <n v="1"/>
    <n v="0"/>
    <n v="0"/>
    <n v="0.25"/>
    <n v="25"/>
    <m/>
    <s v="OK"/>
    <s v="Erika Parra"/>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la dinámica1" cacheId="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K5:N20" firstHeaderRow="0" firstDataRow="1" firstDataCol="1"/>
  <pivotFields count="8">
    <pivotField showAll="0"/>
    <pivotField axis="axisRow" showAll="0">
      <items count="15">
        <item x="8"/>
        <item x="2"/>
        <item x="0"/>
        <item x="7"/>
        <item x="12"/>
        <item x="10"/>
        <item x="11"/>
        <item x="5"/>
        <item x="3"/>
        <item x="6"/>
        <item x="9"/>
        <item x="13"/>
        <item x="1"/>
        <item x="4"/>
        <item t="default"/>
      </items>
    </pivotField>
    <pivotField showAll="0"/>
    <pivotField dataField="1" numFmtId="9" showAll="0">
      <items count="4">
        <item x="2"/>
        <item x="1"/>
        <item x="0"/>
        <item t="default"/>
      </items>
    </pivotField>
    <pivotField dataField="1" numFmtId="9" showAll="0">
      <items count="8">
        <item h="1" x="4"/>
        <item h="1" x="3"/>
        <item h="1" x="6"/>
        <item h="1" x="5"/>
        <item h="1" x="2"/>
        <item h="1" x="1"/>
        <item x="0"/>
        <item t="default"/>
      </items>
    </pivotField>
    <pivotField numFmtId="9" showAll="0"/>
    <pivotField numFmtId="9" showAll="0"/>
    <pivotField dataField="1" numFmtId="9" showAll="0">
      <items count="29">
        <item x="15"/>
        <item x="17"/>
        <item x="16"/>
        <item x="26"/>
        <item x="0"/>
        <item x="25"/>
        <item x="3"/>
        <item x="27"/>
        <item x="7"/>
        <item x="14"/>
        <item x="12"/>
        <item x="2"/>
        <item x="22"/>
        <item x="20"/>
        <item x="6"/>
        <item x="11"/>
        <item x="4"/>
        <item x="18"/>
        <item x="21"/>
        <item x="24"/>
        <item x="5"/>
        <item x="9"/>
        <item x="10"/>
        <item x="1"/>
        <item x="23"/>
        <item x="13"/>
        <item x="19"/>
        <item x="8"/>
        <item t="default"/>
      </items>
    </pivotField>
  </pivotFields>
  <rowFields count="1">
    <field x="1"/>
  </rowFields>
  <rowItems count="15">
    <i>
      <x/>
    </i>
    <i>
      <x v="1"/>
    </i>
    <i>
      <x v="2"/>
    </i>
    <i>
      <x v="3"/>
    </i>
    <i>
      <x v="4"/>
    </i>
    <i>
      <x v="5"/>
    </i>
    <i>
      <x v="6"/>
    </i>
    <i>
      <x v="7"/>
    </i>
    <i>
      <x v="8"/>
    </i>
    <i>
      <x v="9"/>
    </i>
    <i>
      <x v="10"/>
    </i>
    <i>
      <x v="11"/>
    </i>
    <i>
      <x v="12"/>
    </i>
    <i>
      <x v="13"/>
    </i>
    <i t="grand">
      <x/>
    </i>
  </rowItems>
  <colFields count="1">
    <field x="-2"/>
  </colFields>
  <colItems count="3">
    <i>
      <x/>
    </i>
    <i i="1">
      <x v="1"/>
    </i>
    <i i="2">
      <x v="2"/>
    </i>
  </colItems>
  <dataFields count="3">
    <dataField name="Promedio de 1 Tri" fld="3" subtotal="average" baseField="1" baseItem="6"/>
    <dataField name="Promedio de 2 Tri" fld="4" subtotal="average" baseField="1" baseItem="6"/>
    <dataField name="Promedio de Acumulado" fld="7" subtotal="average" baseField="1" baseItem="6"/>
  </dataFields>
  <formats count="2">
    <format dxfId="33">
      <pivotArea outline="0" collapsedLevelsAreSubtotals="1" fieldPosition="0"/>
    </format>
    <format dxfId="3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2" cacheId="2" applyNumberFormats="0" applyBorderFormats="0" applyFontFormats="0" applyPatternFormats="0" applyAlignmentFormats="0" applyWidthHeightFormats="1" dataCaption="Valores" updatedVersion="5" minRefreshableVersion="3" useAutoFormatting="1" itemPrintTitles="1" createdVersion="5" indent="0" showHeaders="0" outline="1" outlineData="1" multipleFieldFilters="0">
  <location ref="K22:L37" firstHeaderRow="1" firstDataRow="1" firstDataCol="1"/>
  <pivotFields count="8">
    <pivotField showAll="0"/>
    <pivotField axis="axisRow" showAll="0">
      <items count="15">
        <item x="8"/>
        <item x="2"/>
        <item x="0"/>
        <item x="7"/>
        <item x="12"/>
        <item x="10"/>
        <item x="11"/>
        <item x="5"/>
        <item x="3"/>
        <item x="6"/>
        <item x="9"/>
        <item x="13"/>
        <item x="1"/>
        <item x="4"/>
        <item t="default"/>
      </items>
    </pivotField>
    <pivotField showAll="0"/>
    <pivotField dataField="1" numFmtId="9" showAll="0">
      <items count="4">
        <item x="2"/>
        <item x="1"/>
        <item x="0"/>
        <item t="default"/>
      </items>
    </pivotField>
    <pivotField numFmtId="9" showAll="0">
      <items count="8">
        <item h="1" x="4"/>
        <item h="1" x="3"/>
        <item h="1" x="6"/>
        <item h="1" x="5"/>
        <item h="1" x="2"/>
        <item h="1" x="1"/>
        <item x="0"/>
        <item t="default"/>
      </items>
    </pivotField>
    <pivotField numFmtId="9" showAll="0"/>
    <pivotField numFmtId="9" showAll="0"/>
    <pivotField numFmtId="9" showAll="0">
      <items count="29">
        <item x="15"/>
        <item x="17"/>
        <item x="16"/>
        <item x="26"/>
        <item x="0"/>
        <item x="25"/>
        <item x="3"/>
        <item x="27"/>
        <item x="7"/>
        <item x="14"/>
        <item x="12"/>
        <item x="2"/>
        <item x="22"/>
        <item x="20"/>
        <item x="6"/>
        <item x="11"/>
        <item x="4"/>
        <item x="18"/>
        <item x="21"/>
        <item x="24"/>
        <item x="5"/>
        <item x="9"/>
        <item x="10"/>
        <item x="1"/>
        <item x="23"/>
        <item x="13"/>
        <item x="19"/>
        <item x="8"/>
        <item t="default"/>
      </items>
    </pivotField>
  </pivotFields>
  <rowFields count="1">
    <field x="1"/>
  </rowFields>
  <rowItems count="15">
    <i>
      <x/>
    </i>
    <i>
      <x v="1"/>
    </i>
    <i>
      <x v="2"/>
    </i>
    <i>
      <x v="3"/>
    </i>
    <i>
      <x v="4"/>
    </i>
    <i>
      <x v="5"/>
    </i>
    <i>
      <x v="6"/>
    </i>
    <i>
      <x v="7"/>
    </i>
    <i>
      <x v="8"/>
    </i>
    <i>
      <x v="9"/>
    </i>
    <i>
      <x v="10"/>
    </i>
    <i>
      <x v="11"/>
    </i>
    <i>
      <x v="12"/>
    </i>
    <i>
      <x v="13"/>
    </i>
    <i t="grand">
      <x/>
    </i>
  </rowItems>
  <colItems count="1">
    <i/>
  </colItems>
  <dataFields count="1">
    <dataField name="Promedio de 1 Tri" fld="3" subtotal="average" baseField="1" baseItem="6"/>
  </dataFields>
  <formats count="2">
    <format dxfId="35">
      <pivotArea outline="0" collapsedLevelsAreSubtotals="1" fieldPosition="0"/>
    </format>
    <format dxfId="3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53DB480-D8D9-4EC4-B9B1-C6C5DB6D32A3}" name="TablaDinámica1" cacheId="3"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3:D17" firstHeaderRow="0" firstDataRow="1" firstDataCol="1" rowPageCount="1" colPageCount="1"/>
  <pivotFields count="13">
    <pivotField compact="0" outline="0" showAll="0"/>
    <pivotField dataField="1" compact="0" outline="0" showAll="0"/>
    <pivotField axis="axisRow" compact="0" outline="0" showAll="0">
      <items count="14">
        <item x="11"/>
        <item x="1"/>
        <item x="4"/>
        <item x="12"/>
        <item x="3"/>
        <item x="9"/>
        <item x="6"/>
        <item x="10"/>
        <item x="0"/>
        <item x="5"/>
        <item x="7"/>
        <item x="8"/>
        <item x="2"/>
        <item t="default"/>
      </items>
    </pivotField>
    <pivotField dataField="1"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22">
        <item x="0"/>
        <item x="4"/>
        <item x="9"/>
        <item x="15"/>
        <item x="10"/>
        <item x="12"/>
        <item x="8"/>
        <item x="5"/>
        <item x="2"/>
        <item x="16"/>
        <item x="1"/>
        <item x="7"/>
        <item x="11"/>
        <item m="1" x="19"/>
        <item x="3"/>
        <item x="18"/>
        <item x="17"/>
        <item m="1" x="20"/>
        <item h="1" x="6"/>
        <item x="14"/>
        <item x="13"/>
        <item t="default"/>
      </items>
    </pivotField>
  </pivotFields>
  <rowFields count="1">
    <field x="2"/>
  </rowFields>
  <rowItems count="14">
    <i>
      <x/>
    </i>
    <i>
      <x v="1"/>
    </i>
    <i>
      <x v="2"/>
    </i>
    <i>
      <x v="3"/>
    </i>
    <i>
      <x v="4"/>
    </i>
    <i>
      <x v="5"/>
    </i>
    <i>
      <x v="6"/>
    </i>
    <i>
      <x v="7"/>
    </i>
    <i>
      <x v="8"/>
    </i>
    <i>
      <x v="9"/>
    </i>
    <i>
      <x v="10"/>
    </i>
    <i>
      <x v="11"/>
    </i>
    <i>
      <x v="12"/>
    </i>
    <i t="grand">
      <x/>
    </i>
  </rowItems>
  <colFields count="1">
    <field x="-2"/>
  </colFields>
  <colItems count="3">
    <i>
      <x/>
    </i>
    <i i="1">
      <x v="1"/>
    </i>
    <i i="2">
      <x v="2"/>
    </i>
  </colItems>
  <pageFields count="1">
    <pageField fld="12" hier="-1"/>
  </pageFields>
  <dataFields count="3">
    <dataField name="Cuenta de Actividad" fld="1" subtotal="count" baseField="2" baseItem="0" numFmtId="1"/>
    <dataField name="Promedio de Resultado 1Tri" fld="3" subtotal="average" baseField="0" baseItem="0" numFmtId="9"/>
    <dataField name="Promedio de Acumulado" fld="6" subtotal="average" baseField="0" baseItem="0"/>
  </dataFields>
  <formats count="2">
    <format dxfId="37">
      <pivotArea outline="0" collapsedLevelsAreSubtotals="1" fieldPosition="0"/>
    </format>
    <format dxfId="36">
      <pivotArea outline="0"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2"/>
  <sheetViews>
    <sheetView tabSelected="1" zoomScale="70" zoomScaleNormal="70" workbookViewId="0">
      <pane xSplit="4" ySplit="3" topLeftCell="E4" activePane="bottomRight" state="frozen"/>
      <selection pane="topRight" activeCell="C1" sqref="C1"/>
      <selection pane="bottomLeft" activeCell="A4" sqref="A4"/>
      <selection pane="bottomRight" activeCell="F7" sqref="F7"/>
    </sheetView>
  </sheetViews>
  <sheetFormatPr baseColWidth="10" defaultColWidth="10.81640625" defaultRowHeight="14.5" zeroHeight="1" x14ac:dyDescent="0.35"/>
  <cols>
    <col min="1" max="1" width="15.81640625" style="2" customWidth="1"/>
    <col min="2" max="2" width="4.81640625" style="2" customWidth="1"/>
    <col min="3" max="3" width="34.26953125" style="2" customWidth="1"/>
    <col min="4" max="4" width="32.7265625" style="3" customWidth="1"/>
    <col min="5" max="5" width="36.1796875" style="3" customWidth="1"/>
    <col min="6" max="6" width="29.453125" style="3" customWidth="1"/>
    <col min="7" max="7" width="24" style="3" customWidth="1"/>
    <col min="8" max="9" width="17.81640625" style="2" customWidth="1"/>
    <col min="10" max="10" width="12.1796875" style="2" customWidth="1"/>
    <col min="11" max="12" width="5.453125" style="2" customWidth="1"/>
    <col min="13" max="13" width="6.26953125" style="2" customWidth="1"/>
    <col min="14" max="14" width="5.453125" style="2" customWidth="1"/>
    <col min="15" max="26" width="5.453125" style="2" hidden="1" customWidth="1"/>
    <col min="27" max="27" width="16.26953125" style="2" customWidth="1"/>
    <col min="28" max="29" width="82.81640625" style="3" customWidth="1"/>
    <col min="30" max="30" width="10.81640625" customWidth="1"/>
    <col min="31" max="31" width="25.81640625" style="2" hidden="1" customWidth="1"/>
    <col min="32" max="32" width="25" style="66" hidden="1" customWidth="1"/>
    <col min="33" max="33" width="29" style="3" hidden="1" customWidth="1"/>
    <col min="34" max="34" width="18.7265625" style="2" hidden="1" customWidth="1"/>
    <col min="35" max="35" width="10.81640625" style="3" customWidth="1"/>
    <col min="36" max="16384" width="10.81640625" style="3"/>
  </cols>
  <sheetData>
    <row r="1" spans="1:34" ht="29.25" customHeight="1" x14ac:dyDescent="0.35">
      <c r="A1" s="84"/>
      <c r="B1" s="84"/>
      <c r="C1" s="84"/>
      <c r="D1" s="85" t="s">
        <v>0</v>
      </c>
      <c r="E1" s="85"/>
      <c r="F1" s="85"/>
      <c r="G1" s="85"/>
      <c r="H1" s="85"/>
      <c r="I1" s="85"/>
      <c r="J1" s="85"/>
      <c r="K1" s="85"/>
      <c r="L1" s="85"/>
      <c r="M1" s="85"/>
      <c r="N1" s="85"/>
      <c r="O1" s="85"/>
      <c r="P1" s="85"/>
      <c r="Q1" s="85"/>
      <c r="R1" s="85"/>
      <c r="S1" s="85"/>
      <c r="T1" s="85"/>
      <c r="U1" s="85"/>
      <c r="V1" s="85"/>
      <c r="W1" s="85"/>
      <c r="X1" s="85"/>
      <c r="Y1" s="85"/>
      <c r="Z1" s="85"/>
      <c r="AA1" s="85"/>
      <c r="AB1" s="85"/>
      <c r="AC1" s="22"/>
      <c r="AE1" s="2">
        <f>+COUNTIFS(AE3:AE90,"OK")</f>
        <v>49</v>
      </c>
      <c r="AG1" s="2">
        <f>+COUNTIFS(AO3:AO90,"Revisar")</f>
        <v>0</v>
      </c>
    </row>
    <row r="2" spans="1:34" ht="29.25" customHeight="1" x14ac:dyDescent="0.35">
      <c r="A2" s="84"/>
      <c r="B2" s="84"/>
      <c r="C2" s="84"/>
      <c r="D2" s="85"/>
      <c r="E2" s="85"/>
      <c r="F2" s="85"/>
      <c r="G2" s="85"/>
      <c r="H2" s="85"/>
      <c r="I2" s="85"/>
      <c r="J2" s="85"/>
      <c r="K2" s="85"/>
      <c r="L2" s="85"/>
      <c r="M2" s="85"/>
      <c r="N2" s="85"/>
      <c r="O2" s="85"/>
      <c r="P2" s="85"/>
      <c r="Q2" s="85"/>
      <c r="R2" s="85"/>
      <c r="S2" s="85"/>
      <c r="T2" s="85"/>
      <c r="U2" s="85"/>
      <c r="V2" s="85"/>
      <c r="W2" s="85"/>
      <c r="X2" s="85"/>
      <c r="Y2" s="85"/>
      <c r="Z2" s="85"/>
      <c r="AA2" s="85"/>
      <c r="AB2" s="85"/>
      <c r="AC2" s="22"/>
    </row>
    <row r="3" spans="1:34" s="2" customFormat="1" ht="33" customHeight="1" x14ac:dyDescent="0.35">
      <c r="A3" s="9" t="s">
        <v>1</v>
      </c>
      <c r="B3" s="12" t="s">
        <v>2</v>
      </c>
      <c r="C3" s="10" t="s">
        <v>3</v>
      </c>
      <c r="D3" s="10" t="s">
        <v>4</v>
      </c>
      <c r="E3" s="1" t="s">
        <v>5</v>
      </c>
      <c r="F3" s="1" t="s">
        <v>6</v>
      </c>
      <c r="G3" s="1" t="s">
        <v>7</v>
      </c>
      <c r="H3" s="1" t="s">
        <v>8</v>
      </c>
      <c r="I3" s="1" t="s">
        <v>9</v>
      </c>
      <c r="J3" s="1" t="s">
        <v>10</v>
      </c>
      <c r="K3" s="23" t="s">
        <v>11</v>
      </c>
      <c r="L3" s="23" t="s">
        <v>12</v>
      </c>
      <c r="M3" s="25" t="s">
        <v>13</v>
      </c>
      <c r="N3" s="23" t="s">
        <v>14</v>
      </c>
      <c r="O3" s="1" t="s">
        <v>11</v>
      </c>
      <c r="P3" s="1" t="s">
        <v>12</v>
      </c>
      <c r="Q3" s="25" t="s">
        <v>13</v>
      </c>
      <c r="R3" s="26" t="s">
        <v>14</v>
      </c>
      <c r="S3" s="23" t="s">
        <v>11</v>
      </c>
      <c r="T3" s="23" t="s">
        <v>12</v>
      </c>
      <c r="U3" s="24" t="s">
        <v>13</v>
      </c>
      <c r="V3" s="27" t="s">
        <v>14</v>
      </c>
      <c r="W3" s="1" t="s">
        <v>11</v>
      </c>
      <c r="X3" s="1" t="s">
        <v>12</v>
      </c>
      <c r="Y3" s="25" t="s">
        <v>13</v>
      </c>
      <c r="Z3" s="26" t="s">
        <v>14</v>
      </c>
      <c r="AA3" s="1" t="s">
        <v>15</v>
      </c>
      <c r="AB3" s="1" t="s">
        <v>16</v>
      </c>
      <c r="AC3" s="9" t="s">
        <v>17</v>
      </c>
      <c r="AE3" s="1" t="s">
        <v>18</v>
      </c>
      <c r="AF3" s="63" t="s">
        <v>19</v>
      </c>
      <c r="AG3" s="1" t="s">
        <v>20</v>
      </c>
      <c r="AH3" s="65" t="s">
        <v>21</v>
      </c>
    </row>
    <row r="4" spans="1:34" s="4" customFormat="1" ht="76.5" customHeight="1" x14ac:dyDescent="0.35">
      <c r="A4" s="61" t="s">
        <v>22</v>
      </c>
      <c r="B4" s="11">
        <v>1</v>
      </c>
      <c r="C4" s="54" t="s">
        <v>23</v>
      </c>
      <c r="D4" s="17" t="s">
        <v>24</v>
      </c>
      <c r="E4" s="17" t="s">
        <v>25</v>
      </c>
      <c r="F4" s="17" t="s">
        <v>26</v>
      </c>
      <c r="G4" s="17" t="s">
        <v>27</v>
      </c>
      <c r="H4" s="16" t="s">
        <v>28</v>
      </c>
      <c r="I4" s="16" t="s">
        <v>29</v>
      </c>
      <c r="J4" s="55">
        <f>+N4+R4+V4+Z4</f>
        <v>100</v>
      </c>
      <c r="K4" s="28">
        <v>1</v>
      </c>
      <c r="L4" s="16">
        <v>1</v>
      </c>
      <c r="M4" s="29">
        <f t="shared" ref="M4:M35" si="0">IFERROR(+L4/K4,0.1%)</f>
        <v>1</v>
      </c>
      <c r="N4" s="30">
        <v>33.333333333333336</v>
      </c>
      <c r="O4" s="28">
        <v>1</v>
      </c>
      <c r="P4" s="16"/>
      <c r="Q4" s="29">
        <f t="shared" ref="Q4:Q35" si="1">IFERROR(+P4/O4,0.1%)</f>
        <v>0</v>
      </c>
      <c r="R4" s="30">
        <v>33.333333333333336</v>
      </c>
      <c r="S4" s="28">
        <v>1</v>
      </c>
      <c r="T4" s="16"/>
      <c r="U4" s="29">
        <f t="shared" ref="U4:U35" si="2">IFERROR(+T4/S4,0.1%)</f>
        <v>0</v>
      </c>
      <c r="V4" s="30">
        <v>33.333333333333336</v>
      </c>
      <c r="W4" s="28" t="s">
        <v>30</v>
      </c>
      <c r="X4" s="16" t="s">
        <v>30</v>
      </c>
      <c r="Y4" s="29">
        <f t="shared" ref="Y4:Y35" si="3">IFERROR(+X4/W4,0.1%)</f>
        <v>1E-3</v>
      </c>
      <c r="Z4" s="30">
        <v>0</v>
      </c>
      <c r="AA4" s="34">
        <f>+((M4*N4)+(Q4*R4)+(U4*V4)+(Y4*Z4))/100</f>
        <v>0.33333333333333337</v>
      </c>
      <c r="AB4" s="18" t="s">
        <v>31</v>
      </c>
      <c r="AC4" s="74" t="s">
        <v>32</v>
      </c>
      <c r="AE4" s="21" t="s">
        <v>33</v>
      </c>
      <c r="AF4" s="64" t="s">
        <v>34</v>
      </c>
      <c r="AG4" s="20"/>
      <c r="AH4" s="21">
        <f>K4</f>
        <v>1</v>
      </c>
    </row>
    <row r="5" spans="1:34" s="4" customFormat="1" ht="114.75" customHeight="1" x14ac:dyDescent="0.35">
      <c r="A5" s="62"/>
      <c r="B5" s="5">
        <f>+B4+1</f>
        <v>2</v>
      </c>
      <c r="C5" s="54" t="s">
        <v>23</v>
      </c>
      <c r="D5" s="17" t="s">
        <v>35</v>
      </c>
      <c r="E5" s="17" t="s">
        <v>36</v>
      </c>
      <c r="F5" s="17" t="s">
        <v>37</v>
      </c>
      <c r="G5" s="17" t="s">
        <v>27</v>
      </c>
      <c r="H5" s="16" t="s">
        <v>38</v>
      </c>
      <c r="I5" s="16" t="s">
        <v>29</v>
      </c>
      <c r="J5" s="16">
        <f>+N5+R5+V5+Z5</f>
        <v>100</v>
      </c>
      <c r="K5" s="28">
        <v>13</v>
      </c>
      <c r="L5" s="16">
        <v>12</v>
      </c>
      <c r="M5" s="29">
        <f t="shared" si="0"/>
        <v>0.92307692307692313</v>
      </c>
      <c r="N5" s="30">
        <v>25</v>
      </c>
      <c r="O5" s="28"/>
      <c r="P5" s="16"/>
      <c r="Q5" s="29">
        <f t="shared" si="1"/>
        <v>1E-3</v>
      </c>
      <c r="R5" s="30">
        <v>25</v>
      </c>
      <c r="S5" s="28"/>
      <c r="T5" s="16"/>
      <c r="U5" s="29">
        <f t="shared" si="2"/>
        <v>1E-3</v>
      </c>
      <c r="V5" s="30">
        <v>25</v>
      </c>
      <c r="W5" s="28"/>
      <c r="X5" s="16"/>
      <c r="Y5" s="29">
        <f t="shared" si="3"/>
        <v>1E-3</v>
      </c>
      <c r="Z5" s="30">
        <v>25</v>
      </c>
      <c r="AA5" s="34">
        <f>+((M5*N5)+(Q5*R5)+(U5*V5)+(Y5*Z5))/100</f>
        <v>0.23151923076923073</v>
      </c>
      <c r="AB5" s="60" t="s">
        <v>39</v>
      </c>
      <c r="AC5" s="74" t="s">
        <v>40</v>
      </c>
      <c r="AE5" s="21" t="s">
        <v>33</v>
      </c>
      <c r="AF5" s="64" t="s">
        <v>34</v>
      </c>
      <c r="AG5" s="20"/>
      <c r="AH5" s="21">
        <f>K5</f>
        <v>13</v>
      </c>
    </row>
    <row r="6" spans="1:34" s="4" customFormat="1" ht="67.5" customHeight="1" x14ac:dyDescent="0.35">
      <c r="A6" s="62"/>
      <c r="B6" s="5">
        <f t="shared" ref="B6:B36" si="4">+B5+1</f>
        <v>3</v>
      </c>
      <c r="C6" s="54" t="s">
        <v>23</v>
      </c>
      <c r="D6" s="17" t="s">
        <v>41</v>
      </c>
      <c r="E6" s="17" t="s">
        <v>36</v>
      </c>
      <c r="F6" s="17" t="s">
        <v>42</v>
      </c>
      <c r="G6" s="17" t="s">
        <v>27</v>
      </c>
      <c r="H6" s="16" t="s">
        <v>38</v>
      </c>
      <c r="I6" s="16" t="s">
        <v>29</v>
      </c>
      <c r="J6" s="55">
        <f>+N6+R6+V6+Z6</f>
        <v>100</v>
      </c>
      <c r="K6" s="28">
        <v>13</v>
      </c>
      <c r="L6" s="16">
        <v>12</v>
      </c>
      <c r="M6" s="29">
        <f t="shared" si="0"/>
        <v>0.92307692307692313</v>
      </c>
      <c r="N6" s="30">
        <v>16</v>
      </c>
      <c r="O6" s="28">
        <v>25</v>
      </c>
      <c r="P6" s="16"/>
      <c r="Q6" s="29">
        <f t="shared" si="1"/>
        <v>0</v>
      </c>
      <c r="R6" s="30">
        <v>30.9</v>
      </c>
      <c r="S6" s="28">
        <v>19</v>
      </c>
      <c r="T6" s="16"/>
      <c r="U6" s="29">
        <f t="shared" si="2"/>
        <v>0</v>
      </c>
      <c r="V6" s="30">
        <v>23.5</v>
      </c>
      <c r="W6" s="28">
        <v>24</v>
      </c>
      <c r="X6" s="16"/>
      <c r="Y6" s="29">
        <f t="shared" si="3"/>
        <v>0</v>
      </c>
      <c r="Z6" s="30">
        <v>29.6</v>
      </c>
      <c r="AA6" s="34">
        <f>+((M6*N6)+(Q6*R6)+(U6*V6)+(Y6*Z6))/100</f>
        <v>0.14769230769230771</v>
      </c>
      <c r="AB6" s="18" t="s">
        <v>43</v>
      </c>
      <c r="AC6" s="74" t="s">
        <v>44</v>
      </c>
      <c r="AE6" s="21" t="s">
        <v>33</v>
      </c>
      <c r="AF6" s="64" t="s">
        <v>34</v>
      </c>
      <c r="AG6" s="20"/>
      <c r="AH6" s="21">
        <f>K6</f>
        <v>13</v>
      </c>
    </row>
    <row r="7" spans="1:34" s="4" customFormat="1" ht="73.5" customHeight="1" x14ac:dyDescent="0.35">
      <c r="A7" s="62"/>
      <c r="B7" s="5">
        <f t="shared" si="4"/>
        <v>4</v>
      </c>
      <c r="C7" s="54" t="s">
        <v>23</v>
      </c>
      <c r="D7" s="17" t="s">
        <v>45</v>
      </c>
      <c r="E7" s="17" t="s">
        <v>36</v>
      </c>
      <c r="F7" s="17" t="s">
        <v>42</v>
      </c>
      <c r="G7" s="17" t="s">
        <v>27</v>
      </c>
      <c r="H7" s="16" t="s">
        <v>46</v>
      </c>
      <c r="I7" s="16" t="s">
        <v>29</v>
      </c>
      <c r="J7" s="16">
        <f>+N7+R7+V7+Z7</f>
        <v>100</v>
      </c>
      <c r="K7" s="28">
        <v>11</v>
      </c>
      <c r="L7" s="16">
        <v>8</v>
      </c>
      <c r="M7" s="29">
        <f t="shared" si="0"/>
        <v>0.72727272727272729</v>
      </c>
      <c r="N7" s="30">
        <v>25</v>
      </c>
      <c r="O7" s="28"/>
      <c r="P7" s="16"/>
      <c r="Q7" s="29">
        <f t="shared" si="1"/>
        <v>1E-3</v>
      </c>
      <c r="R7" s="30">
        <v>25</v>
      </c>
      <c r="S7" s="28"/>
      <c r="T7" s="16"/>
      <c r="U7" s="29">
        <f t="shared" si="2"/>
        <v>1E-3</v>
      </c>
      <c r="V7" s="30">
        <v>25</v>
      </c>
      <c r="W7" s="28"/>
      <c r="X7" s="16"/>
      <c r="Y7" s="29">
        <f t="shared" si="3"/>
        <v>1E-3</v>
      </c>
      <c r="Z7" s="30">
        <v>25</v>
      </c>
      <c r="AA7" s="34">
        <f>+((M7*N7)+(Q7*R7)+(U7*V7)+(Y7*Z7))/100</f>
        <v>0.1825681818181818</v>
      </c>
      <c r="AB7" s="18" t="s">
        <v>47</v>
      </c>
      <c r="AC7" s="74" t="s">
        <v>48</v>
      </c>
      <c r="AE7" s="21" t="s">
        <v>33</v>
      </c>
      <c r="AF7" s="64" t="s">
        <v>34</v>
      </c>
      <c r="AG7" s="20"/>
      <c r="AH7" s="21">
        <f>K7</f>
        <v>11</v>
      </c>
    </row>
    <row r="8" spans="1:34" s="4" customFormat="1" ht="92.25" customHeight="1" x14ac:dyDescent="0.35">
      <c r="A8" s="62"/>
      <c r="B8" s="5">
        <f t="shared" si="4"/>
        <v>5</v>
      </c>
      <c r="C8" s="54" t="s">
        <v>23</v>
      </c>
      <c r="D8" s="17" t="s">
        <v>49</v>
      </c>
      <c r="E8" s="17" t="s">
        <v>36</v>
      </c>
      <c r="F8" s="17" t="s">
        <v>42</v>
      </c>
      <c r="G8" s="17" t="s">
        <v>27</v>
      </c>
      <c r="H8" s="16" t="s">
        <v>38</v>
      </c>
      <c r="I8" s="16" t="s">
        <v>29</v>
      </c>
      <c r="J8" s="16">
        <f>+N8+R8+V8+Z8</f>
        <v>100</v>
      </c>
      <c r="K8" s="28">
        <v>24</v>
      </c>
      <c r="L8" s="16">
        <v>20</v>
      </c>
      <c r="M8" s="29">
        <f t="shared" si="0"/>
        <v>0.83333333333333337</v>
      </c>
      <c r="N8" s="30">
        <v>25</v>
      </c>
      <c r="O8" s="28"/>
      <c r="P8" s="16"/>
      <c r="Q8" s="29">
        <f t="shared" si="1"/>
        <v>1E-3</v>
      </c>
      <c r="R8" s="30">
        <v>25</v>
      </c>
      <c r="S8" s="28"/>
      <c r="T8" s="16"/>
      <c r="U8" s="29">
        <f t="shared" si="2"/>
        <v>1E-3</v>
      </c>
      <c r="V8" s="30">
        <v>25</v>
      </c>
      <c r="W8" s="28"/>
      <c r="X8" s="16"/>
      <c r="Y8" s="29">
        <f t="shared" si="3"/>
        <v>1E-3</v>
      </c>
      <c r="Z8" s="30">
        <v>25</v>
      </c>
      <c r="AA8" s="34">
        <f>+((M8*N8)+(Q8*R8)+(U8*V8)+(Y8*Z8))/100</f>
        <v>0.20908333333333332</v>
      </c>
      <c r="AB8" s="18" t="s">
        <v>50</v>
      </c>
      <c r="AC8" s="74" t="s">
        <v>51</v>
      </c>
      <c r="AE8" s="21" t="s">
        <v>33</v>
      </c>
      <c r="AF8" s="64" t="s">
        <v>34</v>
      </c>
      <c r="AG8" s="20"/>
      <c r="AH8" s="21">
        <f>K8</f>
        <v>24</v>
      </c>
    </row>
    <row r="9" spans="1:34" s="4" customFormat="1" ht="72" customHeight="1" x14ac:dyDescent="0.35">
      <c r="A9" s="62"/>
      <c r="B9" s="5">
        <f t="shared" si="4"/>
        <v>6</v>
      </c>
      <c r="C9" s="54" t="s">
        <v>23</v>
      </c>
      <c r="D9" s="17" t="s">
        <v>52</v>
      </c>
      <c r="E9" s="17" t="s">
        <v>53</v>
      </c>
      <c r="F9" s="17" t="s">
        <v>42</v>
      </c>
      <c r="G9" s="17" t="s">
        <v>27</v>
      </c>
      <c r="H9" s="16" t="s">
        <v>54</v>
      </c>
      <c r="I9" s="16" t="s">
        <v>29</v>
      </c>
      <c r="J9" s="16">
        <f>+N9+R9+V9+Z9</f>
        <v>100</v>
      </c>
      <c r="K9" s="28">
        <v>1</v>
      </c>
      <c r="L9" s="16">
        <v>1</v>
      </c>
      <c r="M9" s="29">
        <f t="shared" si="0"/>
        <v>1</v>
      </c>
      <c r="N9" s="30">
        <v>25</v>
      </c>
      <c r="O9" s="28">
        <v>1</v>
      </c>
      <c r="P9" s="16"/>
      <c r="Q9" s="29">
        <f t="shared" si="1"/>
        <v>0</v>
      </c>
      <c r="R9" s="30">
        <v>25</v>
      </c>
      <c r="S9" s="28">
        <v>1</v>
      </c>
      <c r="T9" s="16"/>
      <c r="U9" s="29">
        <f t="shared" si="2"/>
        <v>0</v>
      </c>
      <c r="V9" s="30">
        <v>25</v>
      </c>
      <c r="W9" s="28">
        <v>1</v>
      </c>
      <c r="X9" s="16"/>
      <c r="Y9" s="29">
        <f t="shared" si="3"/>
        <v>0</v>
      </c>
      <c r="Z9" s="30">
        <v>25</v>
      </c>
      <c r="AA9" s="34">
        <f>+((M9*N9)+(Q9*R9)+(U9*V9)+(Y9*Z9))/100</f>
        <v>0.25</v>
      </c>
      <c r="AB9" s="18" t="s">
        <v>55</v>
      </c>
      <c r="AC9" s="74" t="s">
        <v>56</v>
      </c>
      <c r="AE9" s="21" t="s">
        <v>33</v>
      </c>
      <c r="AF9" s="64" t="s">
        <v>34</v>
      </c>
      <c r="AG9" s="20"/>
      <c r="AH9" s="21">
        <f>K9</f>
        <v>1</v>
      </c>
    </row>
    <row r="10" spans="1:34" s="4" customFormat="1" ht="74.25" customHeight="1" x14ac:dyDescent="0.35">
      <c r="A10" s="62"/>
      <c r="B10" s="5">
        <f t="shared" si="4"/>
        <v>7</v>
      </c>
      <c r="C10" s="54" t="s">
        <v>23</v>
      </c>
      <c r="D10" s="17" t="s">
        <v>57</v>
      </c>
      <c r="E10" s="17" t="s">
        <v>36</v>
      </c>
      <c r="F10" s="17" t="s">
        <v>42</v>
      </c>
      <c r="G10" s="17" t="s">
        <v>27</v>
      </c>
      <c r="H10" s="16" t="s">
        <v>38</v>
      </c>
      <c r="I10" s="16" t="s">
        <v>29</v>
      </c>
      <c r="J10" s="16">
        <f>+N10+R10+V10+Z10</f>
        <v>100</v>
      </c>
      <c r="K10" s="28">
        <v>2</v>
      </c>
      <c r="L10" s="16">
        <v>2</v>
      </c>
      <c r="M10" s="29">
        <f t="shared" si="0"/>
        <v>1</v>
      </c>
      <c r="N10" s="30">
        <v>20</v>
      </c>
      <c r="O10" s="28">
        <v>6</v>
      </c>
      <c r="P10" s="16"/>
      <c r="Q10" s="29">
        <f t="shared" si="1"/>
        <v>0</v>
      </c>
      <c r="R10" s="30">
        <v>24</v>
      </c>
      <c r="S10" s="28">
        <f>5+4+1</f>
        <v>10</v>
      </c>
      <c r="T10" s="16"/>
      <c r="U10" s="29">
        <f t="shared" si="2"/>
        <v>0</v>
      </c>
      <c r="V10" s="30">
        <v>40</v>
      </c>
      <c r="W10" s="28">
        <v>4</v>
      </c>
      <c r="X10" s="16"/>
      <c r="Y10" s="29">
        <f t="shared" si="3"/>
        <v>0</v>
      </c>
      <c r="Z10" s="30">
        <v>16</v>
      </c>
      <c r="AA10" s="34">
        <f>+((M10*N10)+(Q10*R10)+(U10*V10)+(Y10*Z10))/100</f>
        <v>0.2</v>
      </c>
      <c r="AB10" s="18" t="s">
        <v>58</v>
      </c>
      <c r="AC10" s="74" t="s">
        <v>59</v>
      </c>
      <c r="AE10" s="21" t="s">
        <v>33</v>
      </c>
      <c r="AF10" s="64" t="s">
        <v>34</v>
      </c>
      <c r="AG10" s="20"/>
      <c r="AH10" s="21">
        <f>K10</f>
        <v>2</v>
      </c>
    </row>
    <row r="11" spans="1:34" s="4" customFormat="1" ht="64.5" customHeight="1" x14ac:dyDescent="0.35">
      <c r="A11" s="62"/>
      <c r="B11" s="5">
        <f t="shared" si="4"/>
        <v>8</v>
      </c>
      <c r="C11" s="54" t="s">
        <v>23</v>
      </c>
      <c r="D11" s="17" t="s">
        <v>60</v>
      </c>
      <c r="E11" s="17" t="s">
        <v>61</v>
      </c>
      <c r="F11" s="17" t="s">
        <v>62</v>
      </c>
      <c r="G11" s="17" t="s">
        <v>27</v>
      </c>
      <c r="H11" s="16" t="s">
        <v>54</v>
      </c>
      <c r="I11" s="16" t="s">
        <v>63</v>
      </c>
      <c r="J11" s="16">
        <f>+N11+R11+V11+Z11</f>
        <v>100</v>
      </c>
      <c r="K11" s="28">
        <v>2</v>
      </c>
      <c r="L11" s="16">
        <v>2</v>
      </c>
      <c r="M11" s="29">
        <f>IFERROR(+L11/K11,0.1%)</f>
        <v>1</v>
      </c>
      <c r="N11" s="30">
        <v>60</v>
      </c>
      <c r="O11" s="28" t="s">
        <v>30</v>
      </c>
      <c r="P11" s="16" t="s">
        <v>30</v>
      </c>
      <c r="Q11" s="29">
        <f t="shared" si="1"/>
        <v>1E-3</v>
      </c>
      <c r="R11" s="30">
        <v>0</v>
      </c>
      <c r="S11" s="28">
        <v>2</v>
      </c>
      <c r="T11" s="16"/>
      <c r="U11" s="29">
        <f t="shared" si="2"/>
        <v>0</v>
      </c>
      <c r="V11" s="30">
        <v>40</v>
      </c>
      <c r="W11" s="28" t="s">
        <v>30</v>
      </c>
      <c r="X11" s="16" t="s">
        <v>30</v>
      </c>
      <c r="Y11" s="29">
        <f t="shared" si="3"/>
        <v>1E-3</v>
      </c>
      <c r="Z11" s="30">
        <v>0</v>
      </c>
      <c r="AA11" s="34">
        <f>+((M11*N11)+(Q11*R11)+(U11*V11)+(Y11*Z11))/100</f>
        <v>0.6</v>
      </c>
      <c r="AB11" s="18" t="s">
        <v>64</v>
      </c>
      <c r="AC11" s="74" t="s">
        <v>65</v>
      </c>
      <c r="AE11" s="21" t="s">
        <v>33</v>
      </c>
      <c r="AF11" s="64" t="s">
        <v>34</v>
      </c>
      <c r="AG11" s="20"/>
      <c r="AH11" s="21">
        <f>K11</f>
        <v>2</v>
      </c>
    </row>
    <row r="12" spans="1:34" s="4" customFormat="1" ht="65.150000000000006" customHeight="1" x14ac:dyDescent="0.35">
      <c r="A12" s="62"/>
      <c r="B12" s="8">
        <f t="shared" si="4"/>
        <v>9</v>
      </c>
      <c r="C12" s="54" t="s">
        <v>23</v>
      </c>
      <c r="D12" s="17" t="s">
        <v>66</v>
      </c>
      <c r="E12" s="17" t="s">
        <v>67</v>
      </c>
      <c r="F12" s="17" t="s">
        <v>68</v>
      </c>
      <c r="G12" s="17" t="s">
        <v>27</v>
      </c>
      <c r="H12" s="16" t="s">
        <v>28</v>
      </c>
      <c r="I12" s="16" t="s">
        <v>63</v>
      </c>
      <c r="J12" s="16">
        <f>+N12+R12+V12+Z12</f>
        <v>100</v>
      </c>
      <c r="K12" s="28">
        <v>10</v>
      </c>
      <c r="L12" s="16">
        <v>10</v>
      </c>
      <c r="M12" s="29">
        <f>IFERROR(+L12/K12,0.1%)</f>
        <v>1</v>
      </c>
      <c r="N12" s="30">
        <v>60</v>
      </c>
      <c r="O12" s="28" t="s">
        <v>30</v>
      </c>
      <c r="P12" s="16" t="s">
        <v>30</v>
      </c>
      <c r="Q12" s="29">
        <f t="shared" ref="Q12" si="5">IFERROR(+P12/O12,0.1%)</f>
        <v>1E-3</v>
      </c>
      <c r="R12" s="30">
        <v>0</v>
      </c>
      <c r="S12" s="28">
        <v>2</v>
      </c>
      <c r="T12" s="16"/>
      <c r="U12" s="29">
        <f t="shared" ref="U12" si="6">IFERROR(+T12/S12,0.1%)</f>
        <v>0</v>
      </c>
      <c r="V12" s="30">
        <v>40</v>
      </c>
      <c r="W12" s="28" t="s">
        <v>30</v>
      </c>
      <c r="X12" s="16" t="s">
        <v>30</v>
      </c>
      <c r="Y12" s="29">
        <f t="shared" ref="Y12" si="7">IFERROR(+X12/W12,0.1%)</f>
        <v>1E-3</v>
      </c>
      <c r="Z12" s="30">
        <v>0</v>
      </c>
      <c r="AA12" s="34">
        <f>+((M12*N12)+(Q12*R12)+(U12*V12)+(Y12*Z12))/100</f>
        <v>0.6</v>
      </c>
      <c r="AB12" s="18" t="s">
        <v>69</v>
      </c>
      <c r="AC12" s="74" t="s">
        <v>70</v>
      </c>
      <c r="AE12" s="21" t="s">
        <v>33</v>
      </c>
      <c r="AF12" s="64" t="s">
        <v>34</v>
      </c>
      <c r="AG12" s="20"/>
      <c r="AH12" s="21">
        <f>K12</f>
        <v>10</v>
      </c>
    </row>
    <row r="13" spans="1:34" s="4" customFormat="1" ht="65.150000000000006" customHeight="1" x14ac:dyDescent="0.35">
      <c r="A13" s="62"/>
      <c r="B13" s="8">
        <f t="shared" si="4"/>
        <v>10</v>
      </c>
      <c r="C13" s="54" t="s">
        <v>23</v>
      </c>
      <c r="D13" s="17" t="s">
        <v>71</v>
      </c>
      <c r="E13" s="17" t="s">
        <v>72</v>
      </c>
      <c r="F13" s="17" t="s">
        <v>73</v>
      </c>
      <c r="G13" s="17" t="s">
        <v>27</v>
      </c>
      <c r="H13" s="16" t="s">
        <v>54</v>
      </c>
      <c r="I13" s="16" t="s">
        <v>63</v>
      </c>
      <c r="J13" s="16">
        <f>+N13+R13+V13+Z13</f>
        <v>100</v>
      </c>
      <c r="K13" s="28" t="s">
        <v>30</v>
      </c>
      <c r="L13" s="16" t="s">
        <v>30</v>
      </c>
      <c r="M13" s="29">
        <f t="shared" si="0"/>
        <v>1E-3</v>
      </c>
      <c r="N13" s="30">
        <v>0</v>
      </c>
      <c r="O13" s="28">
        <v>1</v>
      </c>
      <c r="P13" s="16"/>
      <c r="Q13" s="29"/>
      <c r="R13" s="30">
        <v>50</v>
      </c>
      <c r="S13" s="28" t="s">
        <v>30</v>
      </c>
      <c r="T13" s="16" t="s">
        <v>30</v>
      </c>
      <c r="U13" s="29">
        <f t="shared" si="2"/>
        <v>1E-3</v>
      </c>
      <c r="V13" s="30">
        <v>0</v>
      </c>
      <c r="W13" s="28">
        <v>1</v>
      </c>
      <c r="X13" s="16"/>
      <c r="Y13" s="29"/>
      <c r="Z13" s="30">
        <v>50</v>
      </c>
      <c r="AA13" s="34"/>
      <c r="AB13" s="18" t="s">
        <v>74</v>
      </c>
      <c r="AC13" s="74" t="s">
        <v>75</v>
      </c>
      <c r="AE13" s="21" t="s">
        <v>33</v>
      </c>
      <c r="AF13" s="64" t="s">
        <v>34</v>
      </c>
      <c r="AG13" s="20"/>
      <c r="AH13" s="21" t="str">
        <f>K13</f>
        <v>N/A</v>
      </c>
    </row>
    <row r="14" spans="1:34" s="4" customFormat="1" ht="65.150000000000006" customHeight="1" x14ac:dyDescent="0.35">
      <c r="A14" s="62"/>
      <c r="B14" s="8">
        <f t="shared" si="4"/>
        <v>11</v>
      </c>
      <c r="C14" s="54" t="s">
        <v>23</v>
      </c>
      <c r="D14" s="17" t="s">
        <v>76</v>
      </c>
      <c r="E14" s="17" t="s">
        <v>72</v>
      </c>
      <c r="F14" s="17" t="s">
        <v>73</v>
      </c>
      <c r="G14" s="17" t="s">
        <v>27</v>
      </c>
      <c r="H14" s="16" t="s">
        <v>28</v>
      </c>
      <c r="I14" s="16" t="s">
        <v>63</v>
      </c>
      <c r="J14" s="16">
        <f>+N14+R14+V14+Z14</f>
        <v>100</v>
      </c>
      <c r="K14" s="28" t="s">
        <v>30</v>
      </c>
      <c r="L14" s="16">
        <v>1</v>
      </c>
      <c r="M14" s="29">
        <f t="shared" si="0"/>
        <v>1E-3</v>
      </c>
      <c r="N14" s="30">
        <v>0</v>
      </c>
      <c r="O14" s="28">
        <v>1</v>
      </c>
      <c r="P14" s="16"/>
      <c r="Q14" s="29"/>
      <c r="R14" s="30">
        <v>50</v>
      </c>
      <c r="S14" s="28" t="s">
        <v>30</v>
      </c>
      <c r="T14" s="16" t="s">
        <v>30</v>
      </c>
      <c r="U14" s="29">
        <f t="shared" si="2"/>
        <v>1E-3</v>
      </c>
      <c r="V14" s="30">
        <v>0</v>
      </c>
      <c r="W14" s="28">
        <v>1</v>
      </c>
      <c r="X14" s="16"/>
      <c r="Y14" s="29"/>
      <c r="Z14" s="30">
        <v>50</v>
      </c>
      <c r="AA14" s="34"/>
      <c r="AB14" s="18" t="s">
        <v>77</v>
      </c>
      <c r="AC14" s="74" t="s">
        <v>78</v>
      </c>
      <c r="AE14" s="21" t="s">
        <v>33</v>
      </c>
      <c r="AF14" s="64" t="s">
        <v>34</v>
      </c>
      <c r="AG14" s="20"/>
      <c r="AH14" s="21" t="str">
        <f>K14</f>
        <v>N/A</v>
      </c>
    </row>
    <row r="15" spans="1:34" s="4" customFormat="1" ht="140.15" customHeight="1" x14ac:dyDescent="0.35">
      <c r="A15" s="62"/>
      <c r="B15" s="6">
        <f t="shared" si="4"/>
        <v>12</v>
      </c>
      <c r="C15" s="18" t="s">
        <v>79</v>
      </c>
      <c r="D15" s="17" t="s">
        <v>80</v>
      </c>
      <c r="E15" s="17" t="s">
        <v>81</v>
      </c>
      <c r="F15" s="17" t="s">
        <v>82</v>
      </c>
      <c r="G15" s="17" t="s">
        <v>83</v>
      </c>
      <c r="H15" s="16" t="s">
        <v>84</v>
      </c>
      <c r="I15" s="16" t="s">
        <v>85</v>
      </c>
      <c r="J15" s="16">
        <f>+N15+R15+V15+Z15</f>
        <v>100</v>
      </c>
      <c r="K15" s="28">
        <v>1</v>
      </c>
      <c r="L15" s="16">
        <v>1</v>
      </c>
      <c r="M15" s="29">
        <f t="shared" si="0"/>
        <v>1</v>
      </c>
      <c r="N15" s="30">
        <v>33</v>
      </c>
      <c r="O15" s="28">
        <v>17</v>
      </c>
      <c r="P15" s="16"/>
      <c r="Q15" s="29">
        <f t="shared" si="1"/>
        <v>0</v>
      </c>
      <c r="R15" s="30">
        <v>33</v>
      </c>
      <c r="S15" s="28">
        <v>1</v>
      </c>
      <c r="T15" s="16"/>
      <c r="U15" s="29">
        <f t="shared" si="2"/>
        <v>0</v>
      </c>
      <c r="V15" s="30">
        <v>18</v>
      </c>
      <c r="W15" s="28">
        <v>8</v>
      </c>
      <c r="X15" s="16"/>
      <c r="Y15" s="29">
        <f t="shared" si="3"/>
        <v>0</v>
      </c>
      <c r="Z15" s="30">
        <v>16</v>
      </c>
      <c r="AA15" s="34">
        <f>+((M15*N15)+(Q15*R15)+(U15*V15)+(Y15*Z15))/100</f>
        <v>0.33</v>
      </c>
      <c r="AB15" s="18" t="s">
        <v>86</v>
      </c>
      <c r="AC15" s="74" t="s">
        <v>87</v>
      </c>
      <c r="AE15" s="21" t="s">
        <v>33</v>
      </c>
      <c r="AF15" s="64" t="s">
        <v>34</v>
      </c>
      <c r="AG15" s="20"/>
      <c r="AH15" s="21">
        <f>K15</f>
        <v>1</v>
      </c>
    </row>
    <row r="16" spans="1:34" s="4" customFormat="1" ht="123.65" customHeight="1" x14ac:dyDescent="0.35">
      <c r="A16" s="62"/>
      <c r="B16" s="6">
        <f t="shared" si="4"/>
        <v>13</v>
      </c>
      <c r="C16" s="18" t="s">
        <v>79</v>
      </c>
      <c r="D16" s="17" t="s">
        <v>88</v>
      </c>
      <c r="E16" s="17" t="s">
        <v>89</v>
      </c>
      <c r="F16" s="17" t="s">
        <v>90</v>
      </c>
      <c r="G16" s="17" t="s">
        <v>83</v>
      </c>
      <c r="H16" s="16" t="s">
        <v>84</v>
      </c>
      <c r="I16" s="16" t="s">
        <v>63</v>
      </c>
      <c r="J16" s="16">
        <f>+N16+R16+V16+Z16</f>
        <v>100</v>
      </c>
      <c r="K16" s="28" t="s">
        <v>30</v>
      </c>
      <c r="L16" s="16" t="s">
        <v>30</v>
      </c>
      <c r="M16" s="29">
        <f t="shared" si="0"/>
        <v>1E-3</v>
      </c>
      <c r="N16" s="30">
        <v>0</v>
      </c>
      <c r="O16" s="28">
        <v>1</v>
      </c>
      <c r="P16" s="16"/>
      <c r="Q16" s="29">
        <f t="shared" si="1"/>
        <v>0</v>
      </c>
      <c r="R16" s="30">
        <v>50</v>
      </c>
      <c r="S16" s="28">
        <v>1</v>
      </c>
      <c r="T16" s="16"/>
      <c r="U16" s="29">
        <f t="shared" si="2"/>
        <v>0</v>
      </c>
      <c r="V16" s="30">
        <v>0</v>
      </c>
      <c r="W16" s="28">
        <v>1</v>
      </c>
      <c r="X16" s="16"/>
      <c r="Y16" s="29">
        <f t="shared" si="3"/>
        <v>0</v>
      </c>
      <c r="Z16" s="30">
        <v>50</v>
      </c>
      <c r="AA16" s="34">
        <f>+((M16*N16)+(Q16*R16)+(U16*V16)+(Y16*Z16))/100</f>
        <v>0</v>
      </c>
      <c r="AB16" s="18" t="s">
        <v>91</v>
      </c>
      <c r="AC16" s="74" t="s">
        <v>92</v>
      </c>
      <c r="AE16" s="21" t="s">
        <v>33</v>
      </c>
      <c r="AF16" s="64" t="s">
        <v>34</v>
      </c>
      <c r="AG16" s="20"/>
      <c r="AH16" s="21" t="str">
        <f>K16</f>
        <v>N/A</v>
      </c>
    </row>
    <row r="17" spans="1:34" s="4" customFormat="1" ht="107.15" customHeight="1" x14ac:dyDescent="0.35">
      <c r="A17" s="62"/>
      <c r="B17" s="6">
        <f t="shared" si="4"/>
        <v>14</v>
      </c>
      <c r="C17" s="18" t="s">
        <v>79</v>
      </c>
      <c r="D17" s="17" t="s">
        <v>93</v>
      </c>
      <c r="E17" s="17" t="s">
        <v>94</v>
      </c>
      <c r="F17" s="17" t="s">
        <v>95</v>
      </c>
      <c r="G17" s="17" t="s">
        <v>83</v>
      </c>
      <c r="H17" s="16" t="s">
        <v>84</v>
      </c>
      <c r="I17" s="16" t="s">
        <v>96</v>
      </c>
      <c r="J17" s="16">
        <f>+N17+R17+V17+Z17</f>
        <v>100</v>
      </c>
      <c r="K17" s="28">
        <v>17</v>
      </c>
      <c r="L17" s="16">
        <v>17</v>
      </c>
      <c r="M17" s="29">
        <f t="shared" si="0"/>
        <v>1</v>
      </c>
      <c r="N17" s="30">
        <v>30</v>
      </c>
      <c r="O17" s="28">
        <v>13</v>
      </c>
      <c r="P17" s="16"/>
      <c r="Q17" s="29">
        <f t="shared" si="1"/>
        <v>0</v>
      </c>
      <c r="R17" s="30">
        <v>23</v>
      </c>
      <c r="S17" s="28">
        <v>19</v>
      </c>
      <c r="T17" s="16"/>
      <c r="U17" s="29">
        <f t="shared" si="2"/>
        <v>0</v>
      </c>
      <c r="V17" s="30">
        <v>33</v>
      </c>
      <c r="W17" s="28">
        <v>8</v>
      </c>
      <c r="X17" s="16"/>
      <c r="Y17" s="29">
        <f t="shared" si="3"/>
        <v>0</v>
      </c>
      <c r="Z17" s="30">
        <v>14</v>
      </c>
      <c r="AA17" s="34">
        <f>+((M17*N17)+(Q17*R17)+(U17*V17)+(Y17*Z17))/100</f>
        <v>0.3</v>
      </c>
      <c r="AB17" s="60" t="s">
        <v>97</v>
      </c>
      <c r="AC17" s="74" t="s">
        <v>98</v>
      </c>
      <c r="AE17" s="21" t="s">
        <v>33</v>
      </c>
      <c r="AF17" s="64" t="s">
        <v>34</v>
      </c>
      <c r="AG17" s="20"/>
      <c r="AH17" s="21">
        <f>K17</f>
        <v>17</v>
      </c>
    </row>
    <row r="18" spans="1:34" s="4" customFormat="1" ht="62.25" customHeight="1" x14ac:dyDescent="0.35">
      <c r="A18" s="62"/>
      <c r="B18" s="7">
        <f>+B17+1</f>
        <v>15</v>
      </c>
      <c r="C18" s="18" t="s">
        <v>99</v>
      </c>
      <c r="D18" s="17" t="s">
        <v>100</v>
      </c>
      <c r="E18" s="17" t="s">
        <v>101</v>
      </c>
      <c r="F18" s="17" t="s">
        <v>102</v>
      </c>
      <c r="G18" s="17" t="s">
        <v>103</v>
      </c>
      <c r="H18" s="16" t="s">
        <v>104</v>
      </c>
      <c r="I18" s="16" t="s">
        <v>29</v>
      </c>
      <c r="J18" s="16">
        <f>+N18+R18+V18+Z18</f>
        <v>100</v>
      </c>
      <c r="K18" s="28">
        <v>1</v>
      </c>
      <c r="L18" s="16">
        <v>1</v>
      </c>
      <c r="M18" s="29">
        <f t="shared" si="0"/>
        <v>1</v>
      </c>
      <c r="N18" s="30">
        <v>25</v>
      </c>
      <c r="O18" s="28">
        <v>1</v>
      </c>
      <c r="P18" s="16"/>
      <c r="Q18" s="29">
        <f t="shared" si="1"/>
        <v>0</v>
      </c>
      <c r="R18" s="30">
        <v>25</v>
      </c>
      <c r="S18" s="28">
        <v>1</v>
      </c>
      <c r="T18" s="16"/>
      <c r="U18" s="29">
        <f t="shared" si="2"/>
        <v>0</v>
      </c>
      <c r="V18" s="30">
        <v>25</v>
      </c>
      <c r="W18" s="28">
        <v>1</v>
      </c>
      <c r="X18" s="16"/>
      <c r="Y18" s="29">
        <f t="shared" si="3"/>
        <v>0</v>
      </c>
      <c r="Z18" s="30">
        <v>25</v>
      </c>
      <c r="AA18" s="34">
        <f>+((M18*N18)+(Q18*R18)+(U18*V18)+(Y18*Z18))/100</f>
        <v>0.25</v>
      </c>
      <c r="AB18" s="60" t="s">
        <v>105</v>
      </c>
      <c r="AC18" s="79" t="s">
        <v>106</v>
      </c>
      <c r="AE18" s="21" t="s">
        <v>33</v>
      </c>
      <c r="AF18" s="64" t="s">
        <v>107</v>
      </c>
      <c r="AG18" s="20"/>
      <c r="AH18" s="21">
        <f>K18</f>
        <v>1</v>
      </c>
    </row>
    <row r="19" spans="1:34" s="4" customFormat="1" ht="134.25" customHeight="1" x14ac:dyDescent="0.35">
      <c r="A19" s="62"/>
      <c r="B19" s="7">
        <f t="shared" si="4"/>
        <v>16</v>
      </c>
      <c r="C19" s="18" t="s">
        <v>108</v>
      </c>
      <c r="D19" s="18" t="s">
        <v>109</v>
      </c>
      <c r="E19" s="56" t="s">
        <v>110</v>
      </c>
      <c r="F19" s="56" t="s">
        <v>111</v>
      </c>
      <c r="G19" s="17" t="s">
        <v>112</v>
      </c>
      <c r="H19" s="16" t="s">
        <v>113</v>
      </c>
      <c r="I19" s="16" t="s">
        <v>29</v>
      </c>
      <c r="J19" s="16">
        <f>+N19+R19+V19+Z19</f>
        <v>100</v>
      </c>
      <c r="K19" s="28">
        <v>1</v>
      </c>
      <c r="L19" s="16">
        <v>1</v>
      </c>
      <c r="M19" s="29">
        <f t="shared" ref="M19" si="8">IFERROR(+L19/K19,0.1%)</f>
        <v>1</v>
      </c>
      <c r="N19" s="30">
        <v>25</v>
      </c>
      <c r="O19" s="28">
        <v>1</v>
      </c>
      <c r="P19" s="16"/>
      <c r="Q19" s="29">
        <f t="shared" ref="Q19" si="9">IFERROR(+P19/O19,0.1%)</f>
        <v>0</v>
      </c>
      <c r="R19" s="30">
        <v>25</v>
      </c>
      <c r="S19" s="28">
        <v>1</v>
      </c>
      <c r="T19" s="16"/>
      <c r="U19" s="29">
        <f t="shared" ref="U19" si="10">IFERROR(+T19/S19,0.1%)</f>
        <v>0</v>
      </c>
      <c r="V19" s="30">
        <v>25</v>
      </c>
      <c r="W19" s="28">
        <v>1</v>
      </c>
      <c r="X19" s="16"/>
      <c r="Y19" s="29">
        <f t="shared" ref="Y19" si="11">IFERROR(+X19/W19,0.1%)</f>
        <v>0</v>
      </c>
      <c r="Z19" s="30">
        <v>25</v>
      </c>
      <c r="AA19" s="34">
        <f>+((M19*N19)+(Q19*R19)+(U19*V19)+(Y19*Z19))/100</f>
        <v>0.25</v>
      </c>
      <c r="AB19" s="72" t="s">
        <v>114</v>
      </c>
      <c r="AC19" s="70" t="s">
        <v>115</v>
      </c>
      <c r="AE19" s="21" t="s">
        <v>33</v>
      </c>
      <c r="AF19" s="21" t="s">
        <v>107</v>
      </c>
      <c r="AG19" s="20"/>
      <c r="AH19" s="21">
        <f>K19</f>
        <v>1</v>
      </c>
    </row>
    <row r="20" spans="1:34" s="4" customFormat="1" ht="98.25" customHeight="1" x14ac:dyDescent="0.35">
      <c r="A20" s="62"/>
      <c r="B20" s="8">
        <f t="shared" si="4"/>
        <v>17</v>
      </c>
      <c r="C20" s="18" t="s">
        <v>108</v>
      </c>
      <c r="D20" s="17" t="s">
        <v>116</v>
      </c>
      <c r="E20" s="17" t="s">
        <v>117</v>
      </c>
      <c r="F20" s="17" t="s">
        <v>118</v>
      </c>
      <c r="G20" s="17" t="s">
        <v>103</v>
      </c>
      <c r="H20" s="16" t="s">
        <v>107</v>
      </c>
      <c r="I20" s="16" t="s">
        <v>29</v>
      </c>
      <c r="J20" s="16">
        <f>+N20+R20+V20+Z20</f>
        <v>100</v>
      </c>
      <c r="K20" s="28">
        <v>1</v>
      </c>
      <c r="L20" s="16">
        <v>1</v>
      </c>
      <c r="M20" s="29">
        <f t="shared" si="0"/>
        <v>1</v>
      </c>
      <c r="N20" s="30">
        <v>25</v>
      </c>
      <c r="O20" s="28">
        <v>1</v>
      </c>
      <c r="P20" s="16"/>
      <c r="Q20" s="29">
        <f t="shared" si="1"/>
        <v>0</v>
      </c>
      <c r="R20" s="30">
        <v>25</v>
      </c>
      <c r="S20" s="28">
        <v>1</v>
      </c>
      <c r="T20" s="16"/>
      <c r="U20" s="29">
        <f t="shared" si="2"/>
        <v>0</v>
      </c>
      <c r="V20" s="30">
        <v>25</v>
      </c>
      <c r="W20" s="28">
        <v>1</v>
      </c>
      <c r="X20" s="16"/>
      <c r="Y20" s="29">
        <f t="shared" si="3"/>
        <v>0</v>
      </c>
      <c r="Z20" s="30">
        <v>25</v>
      </c>
      <c r="AA20" s="34">
        <f>+((M20*N20)+(Q20*R20)+(U20*V20)+(Y20*Z20))/100</f>
        <v>0.25</v>
      </c>
      <c r="AB20" s="75" t="s">
        <v>119</v>
      </c>
      <c r="AC20" s="75" t="s">
        <v>119</v>
      </c>
      <c r="AE20" s="21" t="s">
        <v>33</v>
      </c>
      <c r="AF20" s="21" t="s">
        <v>107</v>
      </c>
      <c r="AG20" s="20"/>
      <c r="AH20" s="21">
        <f>K20</f>
        <v>1</v>
      </c>
    </row>
    <row r="21" spans="1:34" s="4" customFormat="1" ht="102.75" customHeight="1" x14ac:dyDescent="0.35">
      <c r="A21" s="62"/>
      <c r="B21" s="8">
        <f t="shared" si="4"/>
        <v>18</v>
      </c>
      <c r="C21" s="18" t="s">
        <v>108</v>
      </c>
      <c r="D21" s="17" t="s">
        <v>120</v>
      </c>
      <c r="E21" s="17" t="s">
        <v>121</v>
      </c>
      <c r="F21" s="17" t="s">
        <v>122</v>
      </c>
      <c r="G21" s="17" t="s">
        <v>103</v>
      </c>
      <c r="H21" s="16" t="s">
        <v>107</v>
      </c>
      <c r="I21" s="16" t="s">
        <v>63</v>
      </c>
      <c r="J21" s="16">
        <f>+N21+R21+V21+Z21</f>
        <v>100</v>
      </c>
      <c r="K21" s="28" t="s">
        <v>30</v>
      </c>
      <c r="L21" s="16" t="s">
        <v>30</v>
      </c>
      <c r="M21" s="29">
        <f t="shared" si="0"/>
        <v>1E-3</v>
      </c>
      <c r="N21" s="30">
        <v>0</v>
      </c>
      <c r="O21" s="28">
        <v>1</v>
      </c>
      <c r="P21" s="16"/>
      <c r="Q21" s="29">
        <f t="shared" si="1"/>
        <v>0</v>
      </c>
      <c r="R21" s="30">
        <v>50</v>
      </c>
      <c r="S21" s="28" t="s">
        <v>30</v>
      </c>
      <c r="T21" s="16"/>
      <c r="U21" s="29">
        <f t="shared" si="2"/>
        <v>1E-3</v>
      </c>
      <c r="V21" s="30"/>
      <c r="W21" s="28">
        <v>1</v>
      </c>
      <c r="X21" s="16"/>
      <c r="Y21" s="29">
        <f t="shared" si="3"/>
        <v>0</v>
      </c>
      <c r="Z21" s="30">
        <v>50</v>
      </c>
      <c r="AA21" s="34">
        <f>+((M21*N21)+(Q21*R21)+(U21*V21)+(Y21*Z21))/100</f>
        <v>0</v>
      </c>
      <c r="AB21" s="18" t="s">
        <v>123</v>
      </c>
      <c r="AC21" s="74" t="s">
        <v>123</v>
      </c>
      <c r="AE21" s="21" t="s">
        <v>33</v>
      </c>
      <c r="AF21" s="21" t="s">
        <v>107</v>
      </c>
      <c r="AG21" s="20"/>
      <c r="AH21" s="21" t="str">
        <f>K21</f>
        <v>N/A</v>
      </c>
    </row>
    <row r="22" spans="1:34" s="4" customFormat="1" ht="106.5" customHeight="1" x14ac:dyDescent="0.35">
      <c r="A22" s="62"/>
      <c r="B22" s="8">
        <f t="shared" si="4"/>
        <v>19</v>
      </c>
      <c r="C22" s="18" t="s">
        <v>108</v>
      </c>
      <c r="D22" s="17" t="s">
        <v>124</v>
      </c>
      <c r="E22" s="17" t="s">
        <v>125</v>
      </c>
      <c r="F22" s="17" t="s">
        <v>122</v>
      </c>
      <c r="G22" s="17" t="s">
        <v>103</v>
      </c>
      <c r="H22" s="16" t="s">
        <v>107</v>
      </c>
      <c r="I22" s="16" t="s">
        <v>63</v>
      </c>
      <c r="J22" s="16">
        <f>+N22+R22+V22+Z22</f>
        <v>100</v>
      </c>
      <c r="K22" s="28">
        <v>1</v>
      </c>
      <c r="L22" s="16">
        <v>1</v>
      </c>
      <c r="M22" s="29">
        <f t="shared" si="0"/>
        <v>1</v>
      </c>
      <c r="N22" s="30">
        <v>25</v>
      </c>
      <c r="O22" s="28">
        <v>1</v>
      </c>
      <c r="P22" s="16"/>
      <c r="Q22" s="29">
        <f t="shared" si="1"/>
        <v>0</v>
      </c>
      <c r="R22" s="30">
        <v>25</v>
      </c>
      <c r="S22" s="28" t="s">
        <v>30</v>
      </c>
      <c r="T22" s="16"/>
      <c r="U22" s="29">
        <f t="shared" si="2"/>
        <v>1E-3</v>
      </c>
      <c r="V22" s="30"/>
      <c r="W22" s="28">
        <v>1</v>
      </c>
      <c r="X22" s="16"/>
      <c r="Y22" s="29">
        <f t="shared" si="3"/>
        <v>0</v>
      </c>
      <c r="Z22" s="30">
        <v>50</v>
      </c>
      <c r="AA22" s="34">
        <f>+((M22*N22)+(Q22*R22)+(U22*V22)+(Y22*Z22))/100</f>
        <v>0.25</v>
      </c>
      <c r="AB22" s="18" t="s">
        <v>126</v>
      </c>
      <c r="AC22" s="74" t="s">
        <v>126</v>
      </c>
      <c r="AE22" s="21" t="s">
        <v>33</v>
      </c>
      <c r="AF22" s="21" t="s">
        <v>107</v>
      </c>
      <c r="AG22" s="20"/>
      <c r="AH22" s="21">
        <f>K22</f>
        <v>1</v>
      </c>
    </row>
    <row r="23" spans="1:34" s="4" customFormat="1" ht="120.75" customHeight="1" x14ac:dyDescent="0.35">
      <c r="A23" s="62"/>
      <c r="B23" s="8">
        <f t="shared" si="4"/>
        <v>20</v>
      </c>
      <c r="C23" s="18" t="s">
        <v>108</v>
      </c>
      <c r="D23" s="17" t="s">
        <v>127</v>
      </c>
      <c r="E23" s="17" t="s">
        <v>128</v>
      </c>
      <c r="F23" s="17" t="s">
        <v>129</v>
      </c>
      <c r="G23" s="17" t="s">
        <v>103</v>
      </c>
      <c r="H23" s="16" t="s">
        <v>130</v>
      </c>
      <c r="I23" s="16" t="s">
        <v>96</v>
      </c>
      <c r="J23" s="16">
        <f>+N23+R23+V23+Z23</f>
        <v>100</v>
      </c>
      <c r="K23" s="28">
        <v>1</v>
      </c>
      <c r="L23" s="16">
        <v>1</v>
      </c>
      <c r="M23" s="29">
        <f t="shared" si="0"/>
        <v>1</v>
      </c>
      <c r="N23" s="30">
        <v>40</v>
      </c>
      <c r="O23" s="28">
        <v>1</v>
      </c>
      <c r="P23" s="16"/>
      <c r="Q23" s="29">
        <f t="shared" si="1"/>
        <v>0</v>
      </c>
      <c r="R23" s="30">
        <v>20</v>
      </c>
      <c r="S23" s="28">
        <v>1</v>
      </c>
      <c r="T23" s="16"/>
      <c r="U23" s="29">
        <f t="shared" si="2"/>
        <v>0</v>
      </c>
      <c r="V23" s="30">
        <v>20</v>
      </c>
      <c r="W23" s="28">
        <v>1</v>
      </c>
      <c r="X23" s="16"/>
      <c r="Y23" s="29">
        <f t="shared" si="3"/>
        <v>0</v>
      </c>
      <c r="Z23" s="30">
        <v>20</v>
      </c>
      <c r="AA23" s="34">
        <f>+((M23*N23)+(Q23*R23)+(U23*V23)+(Y23*Z23))/100</f>
        <v>0.4</v>
      </c>
      <c r="AB23" s="18" t="s">
        <v>131</v>
      </c>
      <c r="AC23" s="74" t="s">
        <v>132</v>
      </c>
      <c r="AE23" s="21" t="s">
        <v>33</v>
      </c>
      <c r="AF23" s="21" t="s">
        <v>107</v>
      </c>
      <c r="AG23" s="20"/>
      <c r="AH23" s="21">
        <f>K23</f>
        <v>1</v>
      </c>
    </row>
    <row r="24" spans="1:34" s="4" customFormat="1" ht="126.75" customHeight="1" x14ac:dyDescent="0.35">
      <c r="A24" s="62"/>
      <c r="B24" s="8">
        <f t="shared" si="4"/>
        <v>21</v>
      </c>
      <c r="C24" s="18" t="s">
        <v>108</v>
      </c>
      <c r="D24" s="17" t="s">
        <v>133</v>
      </c>
      <c r="E24" s="17" t="s">
        <v>134</v>
      </c>
      <c r="F24" s="17" t="s">
        <v>135</v>
      </c>
      <c r="G24" s="17" t="s">
        <v>103</v>
      </c>
      <c r="H24" s="16" t="s">
        <v>107</v>
      </c>
      <c r="I24" s="16" t="s">
        <v>136</v>
      </c>
      <c r="J24" s="16">
        <f>+N24+R24+V24+Z24</f>
        <v>100</v>
      </c>
      <c r="K24" s="28" t="s">
        <v>30</v>
      </c>
      <c r="L24" s="16" t="s">
        <v>30</v>
      </c>
      <c r="M24" s="29">
        <f t="shared" si="0"/>
        <v>1E-3</v>
      </c>
      <c r="N24" s="30">
        <v>0</v>
      </c>
      <c r="O24" s="28">
        <v>1</v>
      </c>
      <c r="P24" s="16"/>
      <c r="Q24" s="29">
        <f t="shared" si="1"/>
        <v>0</v>
      </c>
      <c r="R24" s="30">
        <v>33.333333333333336</v>
      </c>
      <c r="S24" s="28">
        <v>1</v>
      </c>
      <c r="T24" s="16"/>
      <c r="U24" s="29">
        <f t="shared" si="2"/>
        <v>0</v>
      </c>
      <c r="V24" s="30">
        <v>33.333333333333336</v>
      </c>
      <c r="W24" s="28">
        <v>1</v>
      </c>
      <c r="X24" s="16"/>
      <c r="Y24" s="29">
        <f t="shared" si="3"/>
        <v>0</v>
      </c>
      <c r="Z24" s="30">
        <v>33.333333333333336</v>
      </c>
      <c r="AA24" s="34">
        <f>+((M24*N24)+(Q24*R24)+(U24*V24)+(Y24*Z24))/100</f>
        <v>0</v>
      </c>
      <c r="AB24" s="18" t="s">
        <v>137</v>
      </c>
      <c r="AC24" s="74" t="s">
        <v>137</v>
      </c>
      <c r="AE24" s="21" t="s">
        <v>33</v>
      </c>
      <c r="AF24" s="21" t="s">
        <v>107</v>
      </c>
      <c r="AG24" s="20"/>
      <c r="AH24" s="21" t="str">
        <f>K24</f>
        <v>N/A</v>
      </c>
    </row>
    <row r="25" spans="1:34" s="4" customFormat="1" ht="90" customHeight="1" x14ac:dyDescent="0.35">
      <c r="A25" s="62"/>
      <c r="B25" s="8">
        <f t="shared" si="4"/>
        <v>22</v>
      </c>
      <c r="C25" s="18" t="s">
        <v>108</v>
      </c>
      <c r="D25" s="17" t="s">
        <v>138</v>
      </c>
      <c r="E25" s="17" t="s">
        <v>139</v>
      </c>
      <c r="F25" s="17" t="s">
        <v>140</v>
      </c>
      <c r="G25" s="17" t="s">
        <v>103</v>
      </c>
      <c r="H25" s="16" t="s">
        <v>107</v>
      </c>
      <c r="I25" s="16" t="s">
        <v>136</v>
      </c>
      <c r="J25" s="16">
        <f>+N25+R25+V25+Z25</f>
        <v>100</v>
      </c>
      <c r="K25" s="28" t="s">
        <v>30</v>
      </c>
      <c r="L25" s="16" t="s">
        <v>30</v>
      </c>
      <c r="M25" s="29">
        <f t="shared" si="0"/>
        <v>1E-3</v>
      </c>
      <c r="N25" s="30">
        <v>0</v>
      </c>
      <c r="O25" s="28">
        <v>1</v>
      </c>
      <c r="P25" s="16"/>
      <c r="Q25" s="29">
        <f t="shared" si="1"/>
        <v>0</v>
      </c>
      <c r="R25" s="30">
        <v>33.333333333333336</v>
      </c>
      <c r="S25" s="28">
        <v>1</v>
      </c>
      <c r="T25" s="16"/>
      <c r="U25" s="29">
        <f t="shared" si="2"/>
        <v>0</v>
      </c>
      <c r="V25" s="30">
        <v>33.333333333333336</v>
      </c>
      <c r="W25" s="28">
        <v>1</v>
      </c>
      <c r="X25" s="16"/>
      <c r="Y25" s="29">
        <f t="shared" si="3"/>
        <v>0</v>
      </c>
      <c r="Z25" s="30">
        <v>33.333333333333336</v>
      </c>
      <c r="AA25" s="34">
        <f>+((M25*N25)+(Q25*R25)+(U25*V25)+(Y25*Z25))/100</f>
        <v>0</v>
      </c>
      <c r="AB25" s="18" t="s">
        <v>137</v>
      </c>
      <c r="AC25" s="74" t="s">
        <v>137</v>
      </c>
      <c r="AE25" s="21" t="s">
        <v>33</v>
      </c>
      <c r="AF25" s="21" t="s">
        <v>107</v>
      </c>
      <c r="AG25" s="20"/>
      <c r="AH25" s="21" t="str">
        <f>K25</f>
        <v>N/A</v>
      </c>
    </row>
    <row r="26" spans="1:34" s="4" customFormat="1" ht="104.25" customHeight="1" x14ac:dyDescent="0.3">
      <c r="A26" s="83"/>
      <c r="B26" s="8">
        <f t="shared" si="4"/>
        <v>23</v>
      </c>
      <c r="C26" s="18" t="s">
        <v>108</v>
      </c>
      <c r="D26" s="17" t="s">
        <v>141</v>
      </c>
      <c r="E26" s="17" t="s">
        <v>142</v>
      </c>
      <c r="F26" s="17" t="s">
        <v>118</v>
      </c>
      <c r="G26" s="17" t="s">
        <v>103</v>
      </c>
      <c r="H26" s="16" t="s">
        <v>107</v>
      </c>
      <c r="I26" s="16" t="s">
        <v>29</v>
      </c>
      <c r="J26" s="16">
        <v>100</v>
      </c>
      <c r="K26" s="28">
        <v>1</v>
      </c>
      <c r="L26" s="16">
        <v>1</v>
      </c>
      <c r="M26" s="29">
        <v>1</v>
      </c>
      <c r="N26" s="30">
        <v>25</v>
      </c>
      <c r="O26" s="28">
        <v>1</v>
      </c>
      <c r="P26" s="16"/>
      <c r="Q26" s="29">
        <v>0</v>
      </c>
      <c r="R26" s="30">
        <v>25</v>
      </c>
      <c r="S26" s="28">
        <v>1</v>
      </c>
      <c r="T26" s="16"/>
      <c r="U26" s="29">
        <v>0</v>
      </c>
      <c r="V26" s="30">
        <v>25</v>
      </c>
      <c r="W26" s="28">
        <v>1</v>
      </c>
      <c r="X26" s="16"/>
      <c r="Y26" s="29">
        <v>0</v>
      </c>
      <c r="Z26" s="30">
        <v>25</v>
      </c>
      <c r="AA26" s="34">
        <v>0.25</v>
      </c>
      <c r="AB26" s="57" t="s">
        <v>143</v>
      </c>
      <c r="AC26" s="78" t="s">
        <v>143</v>
      </c>
      <c r="AE26" s="21" t="s">
        <v>33</v>
      </c>
      <c r="AF26" s="21" t="s">
        <v>107</v>
      </c>
      <c r="AG26" s="20"/>
      <c r="AH26" s="21">
        <f>K26</f>
        <v>1</v>
      </c>
    </row>
    <row r="27" spans="1:34" s="4" customFormat="1" ht="91.5" customHeight="1" x14ac:dyDescent="0.35">
      <c r="A27" s="83"/>
      <c r="B27" s="8">
        <f t="shared" si="4"/>
        <v>24</v>
      </c>
      <c r="C27" s="18" t="s">
        <v>108</v>
      </c>
      <c r="D27" s="17" t="s">
        <v>144</v>
      </c>
      <c r="E27" s="17" t="s">
        <v>36</v>
      </c>
      <c r="F27" s="17" t="s">
        <v>42</v>
      </c>
      <c r="G27" s="17" t="s">
        <v>145</v>
      </c>
      <c r="H27" s="16" t="s">
        <v>146</v>
      </c>
      <c r="I27" s="16" t="s">
        <v>96</v>
      </c>
      <c r="J27" s="16">
        <v>100</v>
      </c>
      <c r="K27" s="28">
        <v>9</v>
      </c>
      <c r="L27" s="16">
        <v>9</v>
      </c>
      <c r="M27" s="29">
        <v>1</v>
      </c>
      <c r="N27" s="30">
        <v>15</v>
      </c>
      <c r="O27" s="28">
        <v>18</v>
      </c>
      <c r="P27" s="16"/>
      <c r="Q27" s="29">
        <v>0</v>
      </c>
      <c r="R27" s="30">
        <v>31</v>
      </c>
      <c r="S27" s="28">
        <v>17</v>
      </c>
      <c r="T27" s="16"/>
      <c r="U27" s="29">
        <v>0</v>
      </c>
      <c r="V27" s="30">
        <v>29</v>
      </c>
      <c r="W27" s="28">
        <v>15</v>
      </c>
      <c r="X27" s="16"/>
      <c r="Y27" s="29">
        <v>0</v>
      </c>
      <c r="Z27" s="30">
        <v>25</v>
      </c>
      <c r="AA27" s="34">
        <v>0.15</v>
      </c>
      <c r="AB27" s="18" t="s">
        <v>147</v>
      </c>
      <c r="AC27" s="75" t="s">
        <v>148</v>
      </c>
      <c r="AE27" s="21" t="s">
        <v>33</v>
      </c>
      <c r="AF27" s="21" t="s">
        <v>34</v>
      </c>
      <c r="AG27" s="20"/>
      <c r="AH27" s="21">
        <f>K27</f>
        <v>9</v>
      </c>
    </row>
    <row r="28" spans="1:34" s="4" customFormat="1" ht="131.25" customHeight="1" x14ac:dyDescent="0.35">
      <c r="A28" s="83"/>
      <c r="B28" s="8">
        <f t="shared" si="4"/>
        <v>25</v>
      </c>
      <c r="C28" s="18" t="s">
        <v>108</v>
      </c>
      <c r="D28" s="18" t="s">
        <v>149</v>
      </c>
      <c r="E28" s="56" t="s">
        <v>36</v>
      </c>
      <c r="F28" s="56" t="s">
        <v>42</v>
      </c>
      <c r="G28" s="17" t="s">
        <v>150</v>
      </c>
      <c r="H28" s="16" t="s">
        <v>151</v>
      </c>
      <c r="I28" s="16" t="s">
        <v>29</v>
      </c>
      <c r="J28" s="16">
        <v>100</v>
      </c>
      <c r="K28" s="28">
        <v>9</v>
      </c>
      <c r="L28" s="16">
        <v>9</v>
      </c>
      <c r="M28" s="29">
        <v>1</v>
      </c>
      <c r="N28" s="30">
        <v>9</v>
      </c>
      <c r="O28" s="28">
        <v>10</v>
      </c>
      <c r="P28" s="16"/>
      <c r="Q28" s="29">
        <v>0</v>
      </c>
      <c r="R28" s="30">
        <v>10</v>
      </c>
      <c r="S28" s="28">
        <v>41</v>
      </c>
      <c r="T28" s="16"/>
      <c r="U28" s="29">
        <v>0</v>
      </c>
      <c r="V28" s="30">
        <v>43</v>
      </c>
      <c r="W28" s="28">
        <v>36</v>
      </c>
      <c r="X28" s="16"/>
      <c r="Y28" s="29">
        <v>0</v>
      </c>
      <c r="Z28" s="30">
        <v>38</v>
      </c>
      <c r="AA28" s="34">
        <v>0.09</v>
      </c>
      <c r="AB28" s="18" t="s">
        <v>152</v>
      </c>
      <c r="AC28" s="74" t="s">
        <v>153</v>
      </c>
      <c r="AE28" s="21" t="s">
        <v>33</v>
      </c>
      <c r="AF28" s="21" t="s">
        <v>107</v>
      </c>
      <c r="AG28" s="20"/>
      <c r="AH28" s="21">
        <f>K28</f>
        <v>9</v>
      </c>
    </row>
    <row r="29" spans="1:34" s="4" customFormat="1" ht="93" customHeight="1" x14ac:dyDescent="0.35">
      <c r="A29" s="83"/>
      <c r="B29" s="8">
        <f t="shared" si="4"/>
        <v>26</v>
      </c>
      <c r="C29" s="18" t="s">
        <v>108</v>
      </c>
      <c r="D29" s="18" t="s">
        <v>154</v>
      </c>
      <c r="E29" s="56" t="s">
        <v>36</v>
      </c>
      <c r="F29" s="56" t="s">
        <v>42</v>
      </c>
      <c r="G29" s="17" t="s">
        <v>150</v>
      </c>
      <c r="H29" s="16" t="s">
        <v>151</v>
      </c>
      <c r="I29" s="16" t="s">
        <v>29</v>
      </c>
      <c r="J29" s="16">
        <f>+N29+R29+V29+Z29</f>
        <v>100</v>
      </c>
      <c r="K29" s="28">
        <v>1</v>
      </c>
      <c r="L29" s="16">
        <v>1</v>
      </c>
      <c r="M29" s="29">
        <f t="shared" si="0"/>
        <v>1</v>
      </c>
      <c r="N29" s="30">
        <v>0</v>
      </c>
      <c r="O29" s="28">
        <v>1</v>
      </c>
      <c r="P29" s="16"/>
      <c r="Q29" s="29">
        <f t="shared" si="1"/>
        <v>0</v>
      </c>
      <c r="R29" s="30">
        <v>10</v>
      </c>
      <c r="S29" s="28">
        <v>1</v>
      </c>
      <c r="T29" s="16"/>
      <c r="U29" s="29">
        <f t="shared" si="2"/>
        <v>0</v>
      </c>
      <c r="V29" s="30">
        <v>45</v>
      </c>
      <c r="W29" s="28">
        <v>1</v>
      </c>
      <c r="X29" s="16"/>
      <c r="Y29" s="29">
        <f t="shared" si="3"/>
        <v>0</v>
      </c>
      <c r="Z29" s="30">
        <v>45</v>
      </c>
      <c r="AA29" s="34">
        <f>+((M29*N29)+(Q29*R29)+(U29*V29)+(Y29*Z29))/100</f>
        <v>0</v>
      </c>
      <c r="AB29" s="18" t="s">
        <v>155</v>
      </c>
      <c r="AC29" s="74" t="s">
        <v>156</v>
      </c>
      <c r="AE29" s="21" t="s">
        <v>33</v>
      </c>
      <c r="AF29" s="21" t="s">
        <v>34</v>
      </c>
      <c r="AG29" s="20"/>
      <c r="AH29" s="21">
        <f>K29</f>
        <v>1</v>
      </c>
    </row>
    <row r="30" spans="1:34" s="4" customFormat="1" ht="58.5" customHeight="1" x14ac:dyDescent="0.35">
      <c r="A30" s="83"/>
      <c r="B30" s="8">
        <f t="shared" si="4"/>
        <v>27</v>
      </c>
      <c r="C30" s="18" t="s">
        <v>108</v>
      </c>
      <c r="D30" s="18" t="s">
        <v>157</v>
      </c>
      <c r="E30" s="56" t="s">
        <v>158</v>
      </c>
      <c r="F30" s="56" t="s">
        <v>159</v>
      </c>
      <c r="G30" s="17" t="s">
        <v>160</v>
      </c>
      <c r="H30" s="16" t="s">
        <v>151</v>
      </c>
      <c r="I30" s="16" t="s">
        <v>29</v>
      </c>
      <c r="J30" s="16">
        <f>+N30+R30+V30+Z30</f>
        <v>100</v>
      </c>
      <c r="K30" s="28">
        <v>1</v>
      </c>
      <c r="L30" s="16">
        <v>1</v>
      </c>
      <c r="M30" s="29">
        <f t="shared" si="0"/>
        <v>1</v>
      </c>
      <c r="N30" s="30">
        <v>25</v>
      </c>
      <c r="O30" s="28"/>
      <c r="P30" s="16"/>
      <c r="Q30" s="29">
        <f t="shared" si="1"/>
        <v>1E-3</v>
      </c>
      <c r="R30" s="30">
        <v>25</v>
      </c>
      <c r="S30" s="28"/>
      <c r="T30" s="16"/>
      <c r="U30" s="29">
        <f t="shared" si="2"/>
        <v>1E-3</v>
      </c>
      <c r="V30" s="30">
        <v>25</v>
      </c>
      <c r="W30" s="28"/>
      <c r="X30" s="16"/>
      <c r="Y30" s="29">
        <f t="shared" si="3"/>
        <v>1E-3</v>
      </c>
      <c r="Z30" s="30">
        <v>25</v>
      </c>
      <c r="AA30" s="34">
        <f>+((M30*N30)+(Q30*R30)+(U30*V30)+(Y30*Z30))/100</f>
        <v>0.25074999999999997</v>
      </c>
      <c r="AB30" s="18" t="s">
        <v>161</v>
      </c>
      <c r="AC30" s="74" t="s">
        <v>162</v>
      </c>
      <c r="AE30" s="21" t="s">
        <v>33</v>
      </c>
      <c r="AF30" s="21" t="s">
        <v>34</v>
      </c>
      <c r="AG30" s="20"/>
      <c r="AH30" s="21">
        <f>K30</f>
        <v>1</v>
      </c>
    </row>
    <row r="31" spans="1:34" s="4" customFormat="1" ht="144" customHeight="1" x14ac:dyDescent="0.35">
      <c r="A31" s="83"/>
      <c r="B31" s="8">
        <f t="shared" si="4"/>
        <v>28</v>
      </c>
      <c r="C31" s="18" t="s">
        <v>108</v>
      </c>
      <c r="D31" s="18" t="s">
        <v>163</v>
      </c>
      <c r="E31" s="56" t="s">
        <v>164</v>
      </c>
      <c r="F31" s="56" t="s">
        <v>165</v>
      </c>
      <c r="G31" s="17" t="s">
        <v>166</v>
      </c>
      <c r="H31" s="16" t="s">
        <v>167</v>
      </c>
      <c r="I31" s="16" t="s">
        <v>168</v>
      </c>
      <c r="J31" s="16">
        <f>+N31+R31+V31+Z31</f>
        <v>100</v>
      </c>
      <c r="K31" s="28">
        <v>3</v>
      </c>
      <c r="L31" s="16">
        <v>3</v>
      </c>
      <c r="M31" s="29">
        <f t="shared" si="0"/>
        <v>1</v>
      </c>
      <c r="N31" s="30">
        <v>25</v>
      </c>
      <c r="O31" s="28">
        <v>3</v>
      </c>
      <c r="P31" s="16"/>
      <c r="Q31" s="29">
        <f t="shared" si="1"/>
        <v>0</v>
      </c>
      <c r="R31" s="30">
        <v>25</v>
      </c>
      <c r="S31" s="28">
        <v>3</v>
      </c>
      <c r="T31" s="16"/>
      <c r="U31" s="29">
        <f t="shared" si="2"/>
        <v>0</v>
      </c>
      <c r="V31" s="30">
        <v>25</v>
      </c>
      <c r="W31" s="28">
        <v>3</v>
      </c>
      <c r="X31" s="16"/>
      <c r="Y31" s="29">
        <f t="shared" si="3"/>
        <v>0</v>
      </c>
      <c r="Z31" s="30">
        <v>25</v>
      </c>
      <c r="AA31" s="34">
        <f>+((M31*N31)+(Q31*R31)+(U31*V31)+(Y31*Z31))/100</f>
        <v>0.25</v>
      </c>
      <c r="AB31" s="60" t="s">
        <v>169</v>
      </c>
      <c r="AC31" s="74" t="s">
        <v>170</v>
      </c>
      <c r="AE31" s="21" t="s">
        <v>33</v>
      </c>
      <c r="AF31" s="16" t="s">
        <v>107</v>
      </c>
      <c r="AG31" s="20"/>
      <c r="AH31" s="21">
        <f>K31</f>
        <v>3</v>
      </c>
    </row>
    <row r="32" spans="1:34" s="4" customFormat="1" ht="120" customHeight="1" x14ac:dyDescent="0.35">
      <c r="A32" s="83"/>
      <c r="B32" s="8">
        <f t="shared" si="4"/>
        <v>29</v>
      </c>
      <c r="C32" s="18" t="s">
        <v>108</v>
      </c>
      <c r="D32" s="18" t="s">
        <v>171</v>
      </c>
      <c r="E32" s="56" t="s">
        <v>36</v>
      </c>
      <c r="F32" s="56" t="s">
        <v>172</v>
      </c>
      <c r="G32" s="17" t="s">
        <v>173</v>
      </c>
      <c r="H32" s="16" t="s">
        <v>174</v>
      </c>
      <c r="I32" s="16" t="s">
        <v>29</v>
      </c>
      <c r="J32" s="16">
        <f>+N32+R32+V32+Z32</f>
        <v>100</v>
      </c>
      <c r="K32" s="28">
        <v>1</v>
      </c>
      <c r="L32" s="16">
        <v>1</v>
      </c>
      <c r="M32" s="29">
        <f t="shared" si="0"/>
        <v>1</v>
      </c>
      <c r="N32" s="30">
        <v>7</v>
      </c>
      <c r="O32" s="28">
        <v>7</v>
      </c>
      <c r="P32" s="16"/>
      <c r="Q32" s="29">
        <f t="shared" si="1"/>
        <v>0</v>
      </c>
      <c r="R32" s="30">
        <v>33</v>
      </c>
      <c r="S32" s="28">
        <v>5</v>
      </c>
      <c r="T32" s="16"/>
      <c r="U32" s="29">
        <f t="shared" si="2"/>
        <v>0</v>
      </c>
      <c r="V32" s="30">
        <v>47</v>
      </c>
      <c r="W32" s="28">
        <v>2</v>
      </c>
      <c r="X32" s="16"/>
      <c r="Y32" s="29">
        <f t="shared" si="3"/>
        <v>0</v>
      </c>
      <c r="Z32" s="30">
        <v>13</v>
      </c>
      <c r="AA32" s="34">
        <f>+((M32*N32)+(Q32*R32)+(U32*V32)+(Y32*Z32))/100</f>
        <v>7.0000000000000007E-2</v>
      </c>
      <c r="AB32" s="17" t="s">
        <v>175</v>
      </c>
      <c r="AC32" s="70" t="s">
        <v>176</v>
      </c>
      <c r="AE32" s="21" t="s">
        <v>33</v>
      </c>
      <c r="AF32" s="21" t="s">
        <v>107</v>
      </c>
      <c r="AG32" s="20"/>
      <c r="AH32" s="21">
        <f>K32</f>
        <v>1</v>
      </c>
    </row>
    <row r="33" spans="1:34" s="4" customFormat="1" ht="114" customHeight="1" x14ac:dyDescent="0.35">
      <c r="A33" s="83"/>
      <c r="B33" s="8">
        <f t="shared" si="4"/>
        <v>30</v>
      </c>
      <c r="C33" s="18" t="s">
        <v>108</v>
      </c>
      <c r="D33" s="18" t="s">
        <v>177</v>
      </c>
      <c r="E33" s="56" t="s">
        <v>178</v>
      </c>
      <c r="F33" s="56" t="s">
        <v>159</v>
      </c>
      <c r="G33" s="17" t="s">
        <v>173</v>
      </c>
      <c r="H33" s="16" t="s">
        <v>174</v>
      </c>
      <c r="I33" s="16" t="s">
        <v>29</v>
      </c>
      <c r="J33" s="16">
        <f>+N33+R33+V33+Z33</f>
        <v>100</v>
      </c>
      <c r="K33" s="28">
        <v>1</v>
      </c>
      <c r="L33" s="16">
        <v>1</v>
      </c>
      <c r="M33" s="29">
        <f t="shared" si="0"/>
        <v>1</v>
      </c>
      <c r="N33" s="30">
        <v>25</v>
      </c>
      <c r="O33" s="28">
        <v>1</v>
      </c>
      <c r="P33" s="16"/>
      <c r="Q33" s="29">
        <f t="shared" si="1"/>
        <v>0</v>
      </c>
      <c r="R33" s="30">
        <v>25</v>
      </c>
      <c r="S33" s="28">
        <v>1</v>
      </c>
      <c r="T33" s="16"/>
      <c r="U33" s="29">
        <f t="shared" si="2"/>
        <v>0</v>
      </c>
      <c r="V33" s="30">
        <v>25</v>
      </c>
      <c r="W33" s="28">
        <v>1</v>
      </c>
      <c r="X33" s="16"/>
      <c r="Y33" s="29">
        <f t="shared" si="3"/>
        <v>0</v>
      </c>
      <c r="Z33" s="30">
        <v>25</v>
      </c>
      <c r="AA33" s="34">
        <f>+((M33*N33)+(Q33*R33)+(U33*V33)+(Y33*Z33))/100</f>
        <v>0.25</v>
      </c>
      <c r="AB33" s="17" t="s">
        <v>179</v>
      </c>
      <c r="AC33" s="70" t="s">
        <v>180</v>
      </c>
      <c r="AE33" s="21" t="s">
        <v>33</v>
      </c>
      <c r="AF33" s="21" t="s">
        <v>107</v>
      </c>
      <c r="AG33" s="20"/>
      <c r="AH33" s="21">
        <f>K33</f>
        <v>1</v>
      </c>
    </row>
    <row r="34" spans="1:34" s="4" customFormat="1" ht="142.5" customHeight="1" x14ac:dyDescent="0.35">
      <c r="A34" s="83"/>
      <c r="B34" s="8">
        <f t="shared" si="4"/>
        <v>31</v>
      </c>
      <c r="C34" s="18" t="s">
        <v>108</v>
      </c>
      <c r="D34" s="18" t="s">
        <v>181</v>
      </c>
      <c r="E34" s="56" t="s">
        <v>182</v>
      </c>
      <c r="F34" s="17" t="s">
        <v>42</v>
      </c>
      <c r="G34" s="17" t="s">
        <v>173</v>
      </c>
      <c r="H34" s="16" t="s">
        <v>174</v>
      </c>
      <c r="I34" s="16" t="s">
        <v>29</v>
      </c>
      <c r="J34" s="16">
        <f>+N34+R34+V34+Z34</f>
        <v>100</v>
      </c>
      <c r="K34" s="28">
        <v>1</v>
      </c>
      <c r="L34" s="16">
        <v>1</v>
      </c>
      <c r="M34" s="29">
        <f t="shared" si="0"/>
        <v>1</v>
      </c>
      <c r="N34" s="30">
        <v>40</v>
      </c>
      <c r="O34" s="28">
        <v>1</v>
      </c>
      <c r="P34" s="16"/>
      <c r="Q34" s="29">
        <f t="shared" si="1"/>
        <v>0</v>
      </c>
      <c r="R34" s="30">
        <v>20</v>
      </c>
      <c r="S34" s="28">
        <v>1</v>
      </c>
      <c r="T34" s="16"/>
      <c r="U34" s="29">
        <f t="shared" si="2"/>
        <v>0</v>
      </c>
      <c r="V34" s="30">
        <v>20</v>
      </c>
      <c r="W34" s="28">
        <v>1</v>
      </c>
      <c r="X34" s="16"/>
      <c r="Y34" s="29">
        <f t="shared" si="3"/>
        <v>0</v>
      </c>
      <c r="Z34" s="30">
        <v>20</v>
      </c>
      <c r="AA34" s="34">
        <f>+((M34*N34)+(Q34*R34)+(U34*V34)+(Y34*Z34))/100</f>
        <v>0.4</v>
      </c>
      <c r="AB34" s="17" t="s">
        <v>183</v>
      </c>
      <c r="AC34" s="70" t="s">
        <v>184</v>
      </c>
      <c r="AE34" s="21" t="s">
        <v>33</v>
      </c>
      <c r="AF34" s="21" t="s">
        <v>107</v>
      </c>
      <c r="AG34" s="20"/>
      <c r="AH34" s="21">
        <f>K34</f>
        <v>1</v>
      </c>
    </row>
    <row r="35" spans="1:34" s="4" customFormat="1" ht="115.5" customHeight="1" x14ac:dyDescent="0.35">
      <c r="A35" s="83"/>
      <c r="B35" s="8">
        <f t="shared" si="4"/>
        <v>32</v>
      </c>
      <c r="C35" s="18" t="s">
        <v>108</v>
      </c>
      <c r="D35" s="17" t="s">
        <v>185</v>
      </c>
      <c r="E35" s="17" t="s">
        <v>186</v>
      </c>
      <c r="F35" s="17" t="s">
        <v>135</v>
      </c>
      <c r="G35" s="17" t="s">
        <v>112</v>
      </c>
      <c r="H35" s="16" t="s">
        <v>174</v>
      </c>
      <c r="I35" s="16" t="s">
        <v>29</v>
      </c>
      <c r="J35" s="16">
        <f>+N35+R35+V35+Z35</f>
        <v>100</v>
      </c>
      <c r="K35" s="28">
        <v>1</v>
      </c>
      <c r="L35" s="16">
        <v>1</v>
      </c>
      <c r="M35" s="29">
        <f t="shared" si="0"/>
        <v>1</v>
      </c>
      <c r="N35" s="30">
        <v>25</v>
      </c>
      <c r="O35" s="28">
        <v>1</v>
      </c>
      <c r="P35" s="16"/>
      <c r="Q35" s="29">
        <f t="shared" si="1"/>
        <v>0</v>
      </c>
      <c r="R35" s="30">
        <v>25</v>
      </c>
      <c r="S35" s="28">
        <v>1</v>
      </c>
      <c r="T35" s="16"/>
      <c r="U35" s="29">
        <f t="shared" si="2"/>
        <v>0</v>
      </c>
      <c r="V35" s="30">
        <v>25</v>
      </c>
      <c r="W35" s="28">
        <v>1</v>
      </c>
      <c r="X35" s="16"/>
      <c r="Y35" s="29">
        <f t="shared" si="3"/>
        <v>0</v>
      </c>
      <c r="Z35" s="30">
        <v>25</v>
      </c>
      <c r="AA35" s="34">
        <f>+((M35*N35)+(Q35*R35)+(U35*V35)+(Y35*Z35))/100</f>
        <v>0.25</v>
      </c>
      <c r="AB35" s="17" t="s">
        <v>187</v>
      </c>
      <c r="AC35" s="70" t="s">
        <v>188</v>
      </c>
      <c r="AE35" s="21" t="s">
        <v>33</v>
      </c>
      <c r="AF35" s="21" t="s">
        <v>107</v>
      </c>
      <c r="AG35" s="20"/>
      <c r="AH35" s="21">
        <f>K35</f>
        <v>1</v>
      </c>
    </row>
    <row r="36" spans="1:34" s="4" customFormat="1" ht="102.75" customHeight="1" x14ac:dyDescent="0.35">
      <c r="A36" s="83"/>
      <c r="B36" s="8">
        <f t="shared" si="4"/>
        <v>33</v>
      </c>
      <c r="C36" s="18" t="s">
        <v>108</v>
      </c>
      <c r="D36" s="17" t="s">
        <v>189</v>
      </c>
      <c r="E36" s="17" t="s">
        <v>190</v>
      </c>
      <c r="F36" s="17" t="s">
        <v>42</v>
      </c>
      <c r="G36" s="17" t="s">
        <v>191</v>
      </c>
      <c r="H36" s="16" t="s">
        <v>192</v>
      </c>
      <c r="I36" s="16" t="s">
        <v>29</v>
      </c>
      <c r="J36" s="16">
        <v>100</v>
      </c>
      <c r="K36" s="28">
        <v>13</v>
      </c>
      <c r="L36" s="16">
        <v>13</v>
      </c>
      <c r="M36" s="29">
        <v>1</v>
      </c>
      <c r="N36" s="30">
        <v>25</v>
      </c>
      <c r="O36" s="28"/>
      <c r="P36" s="16"/>
      <c r="Q36" s="29">
        <v>0</v>
      </c>
      <c r="R36" s="30">
        <v>25</v>
      </c>
      <c r="S36" s="28"/>
      <c r="T36" s="16"/>
      <c r="U36" s="29">
        <v>0</v>
      </c>
      <c r="V36" s="30">
        <v>25</v>
      </c>
      <c r="W36" s="28"/>
      <c r="X36" s="16"/>
      <c r="Y36" s="29">
        <v>0</v>
      </c>
      <c r="Z36" s="30">
        <v>25</v>
      </c>
      <c r="AA36" s="34">
        <v>0.25</v>
      </c>
      <c r="AB36" s="16" t="s">
        <v>193</v>
      </c>
      <c r="AC36" s="76" t="s">
        <v>194</v>
      </c>
      <c r="AE36" s="21" t="s">
        <v>33</v>
      </c>
      <c r="AF36" s="21" t="s">
        <v>107</v>
      </c>
      <c r="AG36" s="20"/>
      <c r="AH36" s="21">
        <f>K36</f>
        <v>13</v>
      </c>
    </row>
    <row r="37" spans="1:34" s="4" customFormat="1" ht="106.5" customHeight="1" x14ac:dyDescent="0.35">
      <c r="A37" s="83"/>
      <c r="B37" s="6">
        <f t="shared" ref="B37:B52" si="12">+B36+1</f>
        <v>34</v>
      </c>
      <c r="C37" s="18" t="s">
        <v>195</v>
      </c>
      <c r="D37" s="17" t="s">
        <v>196</v>
      </c>
      <c r="E37" s="17" t="s">
        <v>190</v>
      </c>
      <c r="F37" s="17" t="s">
        <v>42</v>
      </c>
      <c r="G37" s="17" t="s">
        <v>197</v>
      </c>
      <c r="H37" s="16" t="s">
        <v>198</v>
      </c>
      <c r="I37" s="16" t="s">
        <v>29</v>
      </c>
      <c r="J37" s="16">
        <f>+N37+R37+V37+Z37</f>
        <v>100</v>
      </c>
      <c r="K37" s="28">
        <v>5</v>
      </c>
      <c r="L37" s="16">
        <v>5</v>
      </c>
      <c r="M37" s="29">
        <f t="shared" ref="M37:M43" si="13">IFERROR(+L37/K37,0.1%)</f>
        <v>1</v>
      </c>
      <c r="N37" s="30">
        <v>31</v>
      </c>
      <c r="O37" s="28">
        <v>5</v>
      </c>
      <c r="P37" s="16"/>
      <c r="Q37" s="29">
        <f t="shared" ref="Q37:Q43" si="14">IFERROR(+P37/O37,0.1%)</f>
        <v>0</v>
      </c>
      <c r="R37" s="30">
        <v>31</v>
      </c>
      <c r="S37" s="28">
        <v>3</v>
      </c>
      <c r="T37" s="16"/>
      <c r="U37" s="29">
        <f t="shared" ref="U37:U43" si="15">IFERROR(+T37/S37,0.1%)</f>
        <v>0</v>
      </c>
      <c r="V37" s="30">
        <v>19</v>
      </c>
      <c r="W37" s="28">
        <v>3</v>
      </c>
      <c r="X37" s="16"/>
      <c r="Y37" s="29">
        <f t="shared" ref="Y37:Y43" si="16">IFERROR(+X37/W37,0.1%)</f>
        <v>0</v>
      </c>
      <c r="Z37" s="30">
        <v>19</v>
      </c>
      <c r="AA37" s="34">
        <f>+((M37*N37)+(Q37*R37)+(U37*V37)+(Y37*Z37))/100</f>
        <v>0.31</v>
      </c>
      <c r="AB37" s="73" t="s">
        <v>199</v>
      </c>
      <c r="AC37" s="77" t="s">
        <v>200</v>
      </c>
      <c r="AE37" s="21" t="s">
        <v>33</v>
      </c>
      <c r="AF37" s="21" t="s">
        <v>107</v>
      </c>
      <c r="AG37" s="20"/>
      <c r="AH37" s="21">
        <f>K37</f>
        <v>5</v>
      </c>
    </row>
    <row r="38" spans="1:34" s="4" customFormat="1" ht="129.75" customHeight="1" x14ac:dyDescent="0.35">
      <c r="A38" s="83"/>
      <c r="B38" s="6">
        <f t="shared" si="12"/>
        <v>35</v>
      </c>
      <c r="C38" s="18" t="s">
        <v>195</v>
      </c>
      <c r="D38" s="17" t="s">
        <v>201</v>
      </c>
      <c r="E38" s="17" t="s">
        <v>190</v>
      </c>
      <c r="F38" s="17" t="s">
        <v>42</v>
      </c>
      <c r="G38" s="17" t="s">
        <v>197</v>
      </c>
      <c r="H38" s="16" t="s">
        <v>198</v>
      </c>
      <c r="I38" s="16" t="s">
        <v>29</v>
      </c>
      <c r="J38" s="16">
        <f>+N38+R38+V38+Z38</f>
        <v>100</v>
      </c>
      <c r="K38" s="28">
        <v>2</v>
      </c>
      <c r="L38" s="16">
        <v>2</v>
      </c>
      <c r="M38" s="29">
        <f t="shared" si="13"/>
        <v>1</v>
      </c>
      <c r="N38" s="30">
        <v>22</v>
      </c>
      <c r="O38" s="28">
        <v>4</v>
      </c>
      <c r="P38" s="16"/>
      <c r="Q38" s="29">
        <f t="shared" si="14"/>
        <v>0</v>
      </c>
      <c r="R38" s="30">
        <v>45</v>
      </c>
      <c r="S38" s="28">
        <v>2</v>
      </c>
      <c r="T38" s="16"/>
      <c r="U38" s="29">
        <f t="shared" si="15"/>
        <v>0</v>
      </c>
      <c r="V38" s="30">
        <v>22</v>
      </c>
      <c r="W38" s="28">
        <v>1</v>
      </c>
      <c r="X38" s="16"/>
      <c r="Y38" s="29">
        <f t="shared" si="16"/>
        <v>0</v>
      </c>
      <c r="Z38" s="30">
        <v>11</v>
      </c>
      <c r="AA38" s="34">
        <f>+((M38*N38)+(Q38*R38)+(U38*V38)+(Y38*Z38))/100</f>
        <v>0.22</v>
      </c>
      <c r="AB38" s="73" t="s">
        <v>202</v>
      </c>
      <c r="AC38" s="77" t="s">
        <v>203</v>
      </c>
      <c r="AE38" s="21" t="s">
        <v>33</v>
      </c>
      <c r="AF38" s="21" t="s">
        <v>107</v>
      </c>
      <c r="AG38" s="17"/>
      <c r="AH38" s="21">
        <f>K38</f>
        <v>2</v>
      </c>
    </row>
    <row r="39" spans="1:34" s="4" customFormat="1" ht="125.25" customHeight="1" x14ac:dyDescent="0.35">
      <c r="A39" s="83"/>
      <c r="B39" s="6">
        <f t="shared" si="12"/>
        <v>36</v>
      </c>
      <c r="C39" s="18" t="s">
        <v>195</v>
      </c>
      <c r="D39" s="17" t="s">
        <v>204</v>
      </c>
      <c r="E39" s="17" t="s">
        <v>190</v>
      </c>
      <c r="F39" s="17" t="s">
        <v>42</v>
      </c>
      <c r="G39" s="17" t="s">
        <v>197</v>
      </c>
      <c r="H39" s="16" t="s">
        <v>198</v>
      </c>
      <c r="I39" s="16" t="s">
        <v>29</v>
      </c>
      <c r="J39" s="16">
        <f>+N39+R39+V39+Z39</f>
        <v>100</v>
      </c>
      <c r="K39" s="28">
        <v>18</v>
      </c>
      <c r="L39" s="16">
        <v>18</v>
      </c>
      <c r="M39" s="29">
        <f t="shared" si="13"/>
        <v>1</v>
      </c>
      <c r="N39" s="30">
        <v>45</v>
      </c>
      <c r="O39" s="28">
        <v>12</v>
      </c>
      <c r="P39" s="16"/>
      <c r="Q39" s="29">
        <f t="shared" si="14"/>
        <v>0</v>
      </c>
      <c r="R39" s="30">
        <v>30</v>
      </c>
      <c r="S39" s="28">
        <v>6</v>
      </c>
      <c r="T39" s="16"/>
      <c r="U39" s="29">
        <f t="shared" si="15"/>
        <v>0</v>
      </c>
      <c r="V39" s="30">
        <v>15</v>
      </c>
      <c r="W39" s="28">
        <v>4</v>
      </c>
      <c r="X39" s="16"/>
      <c r="Y39" s="29">
        <f t="shared" si="16"/>
        <v>0</v>
      </c>
      <c r="Z39" s="30">
        <v>10</v>
      </c>
      <c r="AA39" s="34">
        <f>+((M39*N39)+(Q39*R39)+(U39*V39)+(Y39*Z39))/100</f>
        <v>0.45</v>
      </c>
      <c r="AB39" s="73" t="s">
        <v>205</v>
      </c>
      <c r="AC39" s="77" t="s">
        <v>206</v>
      </c>
      <c r="AE39" s="21" t="s">
        <v>33</v>
      </c>
      <c r="AF39" s="21" t="s">
        <v>107</v>
      </c>
      <c r="AG39" s="20"/>
      <c r="AH39" s="21">
        <f>K39</f>
        <v>18</v>
      </c>
    </row>
    <row r="40" spans="1:34" s="4" customFormat="1" ht="117.75" customHeight="1" x14ac:dyDescent="0.35">
      <c r="A40" s="83"/>
      <c r="B40" s="6">
        <f t="shared" si="12"/>
        <v>37</v>
      </c>
      <c r="C40" s="18" t="s">
        <v>195</v>
      </c>
      <c r="D40" s="17" t="s">
        <v>207</v>
      </c>
      <c r="E40" s="17" t="s">
        <v>208</v>
      </c>
      <c r="F40" s="17" t="s">
        <v>42</v>
      </c>
      <c r="G40" s="17" t="s">
        <v>197</v>
      </c>
      <c r="H40" s="16" t="s">
        <v>198</v>
      </c>
      <c r="I40" s="16" t="s">
        <v>29</v>
      </c>
      <c r="J40" s="55">
        <f>+N40+R40+V40+Z40</f>
        <v>100</v>
      </c>
      <c r="K40" s="28">
        <v>6</v>
      </c>
      <c r="L40" s="16">
        <v>6</v>
      </c>
      <c r="M40" s="29">
        <f t="shared" si="13"/>
        <v>1</v>
      </c>
      <c r="N40" s="30">
        <v>18</v>
      </c>
      <c r="O40" s="28">
        <v>11</v>
      </c>
      <c r="P40" s="16"/>
      <c r="Q40" s="29">
        <f t="shared" si="14"/>
        <v>0</v>
      </c>
      <c r="R40" s="30">
        <v>34</v>
      </c>
      <c r="S40" s="28">
        <v>6</v>
      </c>
      <c r="T40" s="16"/>
      <c r="U40" s="29">
        <f t="shared" si="15"/>
        <v>0</v>
      </c>
      <c r="V40" s="30">
        <v>18</v>
      </c>
      <c r="W40" s="28">
        <v>10</v>
      </c>
      <c r="X40" s="16"/>
      <c r="Y40" s="29">
        <f t="shared" si="16"/>
        <v>0</v>
      </c>
      <c r="Z40" s="30">
        <v>30</v>
      </c>
      <c r="AA40" s="34">
        <f>+((M40*N40)+(Q40*R40)+(U40*V40)+(Y40*Z40))/100</f>
        <v>0.18</v>
      </c>
      <c r="AB40" s="73" t="s">
        <v>209</v>
      </c>
      <c r="AC40" s="77" t="s">
        <v>210</v>
      </c>
      <c r="AE40" s="21" t="s">
        <v>33</v>
      </c>
      <c r="AF40" s="21" t="s">
        <v>107</v>
      </c>
      <c r="AG40" s="20"/>
      <c r="AH40" s="21">
        <f>K40</f>
        <v>6</v>
      </c>
    </row>
    <row r="41" spans="1:34" s="4" customFormat="1" ht="198.65" customHeight="1" x14ac:dyDescent="0.35">
      <c r="A41" s="83"/>
      <c r="B41" s="6">
        <f t="shared" si="12"/>
        <v>38</v>
      </c>
      <c r="C41" s="18" t="s">
        <v>195</v>
      </c>
      <c r="D41" s="17" t="s">
        <v>211</v>
      </c>
      <c r="E41" s="17" t="s">
        <v>212</v>
      </c>
      <c r="F41" s="17" t="s">
        <v>42</v>
      </c>
      <c r="G41" s="17" t="s">
        <v>197</v>
      </c>
      <c r="H41" s="16" t="s">
        <v>213</v>
      </c>
      <c r="I41" s="16" t="s">
        <v>29</v>
      </c>
      <c r="J41" s="55">
        <v>100</v>
      </c>
      <c r="K41" s="28">
        <v>185</v>
      </c>
      <c r="L41" s="16">
        <v>170.2</v>
      </c>
      <c r="M41" s="29">
        <v>0.92</v>
      </c>
      <c r="N41" s="30">
        <v>79</v>
      </c>
      <c r="O41" s="28">
        <v>23</v>
      </c>
      <c r="P41" s="16"/>
      <c r="Q41" s="29">
        <v>0</v>
      </c>
      <c r="R41" s="30">
        <v>10</v>
      </c>
      <c r="S41" s="28">
        <v>25</v>
      </c>
      <c r="T41" s="16"/>
      <c r="U41" s="29">
        <v>0</v>
      </c>
      <c r="V41" s="30">
        <v>11</v>
      </c>
      <c r="W41" s="28" t="s">
        <v>30</v>
      </c>
      <c r="X41" s="16" t="s">
        <v>30</v>
      </c>
      <c r="Y41" s="29">
        <v>0</v>
      </c>
      <c r="Z41" s="30">
        <v>0</v>
      </c>
      <c r="AA41" s="34">
        <v>0.73</v>
      </c>
      <c r="AB41" s="81" t="s">
        <v>214</v>
      </c>
      <c r="AC41" s="77" t="s">
        <v>215</v>
      </c>
      <c r="AE41" s="21" t="s">
        <v>33</v>
      </c>
      <c r="AF41" s="21"/>
      <c r="AG41" s="20" t="s">
        <v>216</v>
      </c>
      <c r="AH41" s="21">
        <f>K41</f>
        <v>185</v>
      </c>
    </row>
    <row r="42" spans="1:34" s="4" customFormat="1" ht="169" hidden="1" x14ac:dyDescent="0.35">
      <c r="A42" s="58" t="s">
        <v>217</v>
      </c>
      <c r="B42" s="7">
        <f t="shared" si="12"/>
        <v>39</v>
      </c>
      <c r="C42" s="18" t="s">
        <v>218</v>
      </c>
      <c r="D42" s="19" t="s">
        <v>219</v>
      </c>
      <c r="E42" s="56" t="s">
        <v>220</v>
      </c>
      <c r="F42" s="17" t="s">
        <v>221</v>
      </c>
      <c r="G42" s="17" t="s">
        <v>222</v>
      </c>
      <c r="H42" s="16" t="s">
        <v>223</v>
      </c>
      <c r="I42" s="16" t="s">
        <v>168</v>
      </c>
      <c r="J42" s="16">
        <f>+N42+R42+V42+Z42</f>
        <v>100</v>
      </c>
      <c r="K42" s="38">
        <f>10766680754*24.8491%</f>
        <v>2675423267.2422137</v>
      </c>
      <c r="L42" s="37">
        <v>2675419251</v>
      </c>
      <c r="M42" s="29">
        <f>IFERROR(+L42/K42,0.1%)</f>
        <v>0.9999984988385715</v>
      </c>
      <c r="N42" s="30">
        <v>25</v>
      </c>
      <c r="O42" s="38">
        <v>0</v>
      </c>
      <c r="P42" s="37">
        <v>0</v>
      </c>
      <c r="Q42" s="29">
        <f t="shared" si="14"/>
        <v>1E-3</v>
      </c>
      <c r="R42" s="30">
        <v>0</v>
      </c>
      <c r="S42" s="38">
        <f>10766680754*35%</f>
        <v>3768338263.8999996</v>
      </c>
      <c r="T42" s="37"/>
      <c r="U42" s="29">
        <f t="shared" si="15"/>
        <v>0</v>
      </c>
      <c r="V42" s="30">
        <v>35</v>
      </c>
      <c r="W42" s="38">
        <f>10766680754*40%</f>
        <v>4306672301.6000004</v>
      </c>
      <c r="X42" s="37"/>
      <c r="Y42" s="29">
        <f t="shared" si="16"/>
        <v>0</v>
      </c>
      <c r="Z42" s="30">
        <v>40</v>
      </c>
      <c r="AA42" s="34">
        <f>+((M42*N42)+(Q42*R42)+(U42*V42)+(Y42*Z42))/100</f>
        <v>0.24999962470964288</v>
      </c>
      <c r="AB42" s="18" t="s">
        <v>224</v>
      </c>
      <c r="AC42" s="74" t="s">
        <v>225</v>
      </c>
      <c r="AE42" s="21" t="s">
        <v>33</v>
      </c>
      <c r="AF42" s="21" t="s">
        <v>107</v>
      </c>
      <c r="AG42" s="20"/>
      <c r="AH42" s="21">
        <f>K42</f>
        <v>2675423267.2422137</v>
      </c>
    </row>
    <row r="43" spans="1:34" s="4" customFormat="1" ht="156" hidden="1" x14ac:dyDescent="0.35">
      <c r="A43" s="58"/>
      <c r="B43" s="8">
        <f t="shared" si="12"/>
        <v>40</v>
      </c>
      <c r="C43" s="18" t="s">
        <v>226</v>
      </c>
      <c r="D43" s="19" t="s">
        <v>227</v>
      </c>
      <c r="E43" s="56" t="s">
        <v>228</v>
      </c>
      <c r="F43" s="17" t="s">
        <v>229</v>
      </c>
      <c r="G43" s="17" t="s">
        <v>230</v>
      </c>
      <c r="H43" s="16" t="s">
        <v>223</v>
      </c>
      <c r="I43" s="16" t="s">
        <v>168</v>
      </c>
      <c r="J43" s="16">
        <f>+N43+R43+V43+Z43</f>
        <v>100</v>
      </c>
      <c r="K43" s="28">
        <v>4</v>
      </c>
      <c r="L43" s="16">
        <v>4</v>
      </c>
      <c r="M43" s="29">
        <f t="shared" si="13"/>
        <v>1</v>
      </c>
      <c r="N43" s="30">
        <v>25</v>
      </c>
      <c r="O43" s="28">
        <v>0</v>
      </c>
      <c r="P43" s="16">
        <v>0</v>
      </c>
      <c r="Q43" s="29">
        <f t="shared" si="14"/>
        <v>1E-3</v>
      </c>
      <c r="R43" s="30">
        <v>0</v>
      </c>
      <c r="S43" s="28">
        <v>8</v>
      </c>
      <c r="T43" s="16"/>
      <c r="U43" s="29">
        <f t="shared" si="15"/>
        <v>0</v>
      </c>
      <c r="V43" s="30">
        <v>35</v>
      </c>
      <c r="W43" s="28">
        <v>3</v>
      </c>
      <c r="X43" s="16"/>
      <c r="Y43" s="29">
        <f t="shared" si="16"/>
        <v>0</v>
      </c>
      <c r="Z43" s="30">
        <v>40</v>
      </c>
      <c r="AA43" s="34">
        <f>+((M43*N43)+(Q43*R43)+(U43*V43)+(Y43*Z43))/100</f>
        <v>0.25</v>
      </c>
      <c r="AB43" s="18" t="s">
        <v>231</v>
      </c>
      <c r="AC43" s="74" t="s">
        <v>232</v>
      </c>
      <c r="AE43" s="21" t="s">
        <v>33</v>
      </c>
      <c r="AF43" s="21" t="s">
        <v>107</v>
      </c>
      <c r="AG43" s="20"/>
      <c r="AH43" s="21">
        <f>K43</f>
        <v>4</v>
      </c>
    </row>
    <row r="44" spans="1:34" s="4" customFormat="1" ht="83.25" customHeight="1" x14ac:dyDescent="0.35">
      <c r="A44" s="58"/>
      <c r="B44" s="8">
        <f t="shared" si="12"/>
        <v>41</v>
      </c>
      <c r="C44" s="18" t="s">
        <v>233</v>
      </c>
      <c r="D44" s="19" t="s">
        <v>234</v>
      </c>
      <c r="E44" s="56" t="s">
        <v>235</v>
      </c>
      <c r="F44" s="17" t="s">
        <v>236</v>
      </c>
      <c r="G44" s="17" t="s">
        <v>112</v>
      </c>
      <c r="H44" s="16" t="s">
        <v>174</v>
      </c>
      <c r="I44" s="16" t="s">
        <v>29</v>
      </c>
      <c r="J44" s="16">
        <f>+N44+R44+V44+Z44</f>
        <v>100</v>
      </c>
      <c r="K44" s="28">
        <v>1</v>
      </c>
      <c r="L44" s="16">
        <v>1</v>
      </c>
      <c r="M44" s="29">
        <f t="shared" ref="M44" si="17">IFERROR(+L44/K44,0.1%)</f>
        <v>1</v>
      </c>
      <c r="N44" s="30">
        <v>25</v>
      </c>
      <c r="O44" s="28">
        <v>3</v>
      </c>
      <c r="P44" s="16"/>
      <c r="Q44" s="29">
        <f t="shared" ref="Q44" si="18">IFERROR(+P44/O44,0.1%)</f>
        <v>0</v>
      </c>
      <c r="R44" s="30">
        <v>25</v>
      </c>
      <c r="S44" s="28">
        <v>1</v>
      </c>
      <c r="T44" s="16"/>
      <c r="U44" s="29">
        <f t="shared" ref="U44" si="19">IFERROR(+T44/S44,0.1%)</f>
        <v>0</v>
      </c>
      <c r="V44" s="30">
        <v>25</v>
      </c>
      <c r="W44" s="28">
        <v>1</v>
      </c>
      <c r="X44" s="16"/>
      <c r="Y44" s="29">
        <f t="shared" ref="Y44" si="20">IFERROR(+X44/W44,0.1%)</f>
        <v>0</v>
      </c>
      <c r="Z44" s="30">
        <v>25</v>
      </c>
      <c r="AA44" s="34">
        <f>+((M44*N44)+(Q44*R44)+(U44*V44)+(Y44*Z44))/100</f>
        <v>0.25</v>
      </c>
      <c r="AB44" s="17" t="s">
        <v>237</v>
      </c>
      <c r="AC44" s="70" t="s">
        <v>238</v>
      </c>
      <c r="AE44" s="21" t="s">
        <v>33</v>
      </c>
      <c r="AF44" s="21" t="s">
        <v>107</v>
      </c>
      <c r="AG44" s="20"/>
      <c r="AH44" s="21">
        <f>K44</f>
        <v>1</v>
      </c>
    </row>
    <row r="45" spans="1:34" s="4" customFormat="1" ht="122.25" customHeight="1" x14ac:dyDescent="0.35">
      <c r="A45" s="58"/>
      <c r="B45" s="8">
        <f t="shared" si="12"/>
        <v>42</v>
      </c>
      <c r="C45" s="18" t="s">
        <v>233</v>
      </c>
      <c r="D45" s="19" t="s">
        <v>239</v>
      </c>
      <c r="E45" s="56" t="s">
        <v>240</v>
      </c>
      <c r="F45" s="17" t="s">
        <v>241</v>
      </c>
      <c r="G45" s="17" t="s">
        <v>222</v>
      </c>
      <c r="H45" s="16" t="s">
        <v>242</v>
      </c>
      <c r="I45" s="16" t="s">
        <v>168</v>
      </c>
      <c r="J45" s="16">
        <f>+N45+R45+V45+Z45</f>
        <v>100</v>
      </c>
      <c r="K45" s="28">
        <v>3</v>
      </c>
      <c r="L45" s="16">
        <v>3</v>
      </c>
      <c r="M45" s="29">
        <f>IFERROR(+L45/K45,0.1%)</f>
        <v>1</v>
      </c>
      <c r="N45" s="30">
        <v>25</v>
      </c>
      <c r="O45" s="28">
        <v>3</v>
      </c>
      <c r="P45" s="16"/>
      <c r="Q45" s="29">
        <f>IFERROR(+P45/O45,0.1%)</f>
        <v>0</v>
      </c>
      <c r="R45" s="30">
        <v>25</v>
      </c>
      <c r="S45" s="28">
        <v>3</v>
      </c>
      <c r="T45" s="16"/>
      <c r="U45" s="29">
        <f>IFERROR(+T45/S45,0.1%)</f>
        <v>0</v>
      </c>
      <c r="V45" s="30">
        <v>25</v>
      </c>
      <c r="W45" s="28">
        <v>3</v>
      </c>
      <c r="X45" s="16"/>
      <c r="Y45" s="29">
        <f>IFERROR(+X45/W45,0.1%)</f>
        <v>0</v>
      </c>
      <c r="Z45" s="30">
        <v>25</v>
      </c>
      <c r="AA45" s="34">
        <f>+((M45*N45)+(Q45*R45)+(U45*V45)+(Y45*Z45))/100</f>
        <v>0.25</v>
      </c>
      <c r="AB45" s="17" t="s">
        <v>243</v>
      </c>
      <c r="AC45" s="70" t="s">
        <v>244</v>
      </c>
      <c r="AE45" s="21" t="s">
        <v>33</v>
      </c>
      <c r="AF45" s="21" t="s">
        <v>107</v>
      </c>
      <c r="AG45" s="20"/>
      <c r="AH45" s="21">
        <f>K45</f>
        <v>3</v>
      </c>
    </row>
    <row r="46" spans="1:34" s="4" customFormat="1" ht="116.25" customHeight="1" x14ac:dyDescent="0.35">
      <c r="A46" s="58"/>
      <c r="B46" s="8">
        <f t="shared" si="12"/>
        <v>43</v>
      </c>
      <c r="C46" s="18" t="s">
        <v>233</v>
      </c>
      <c r="D46" s="19" t="s">
        <v>245</v>
      </c>
      <c r="E46" s="56" t="s">
        <v>246</v>
      </c>
      <c r="F46" s="17" t="s">
        <v>37</v>
      </c>
      <c r="G46" s="17" t="s">
        <v>222</v>
      </c>
      <c r="H46" s="16" t="s">
        <v>247</v>
      </c>
      <c r="I46" s="16" t="s">
        <v>168</v>
      </c>
      <c r="J46" s="16">
        <f>+N46+R46+V46+Z46</f>
        <v>100</v>
      </c>
      <c r="K46" s="28">
        <v>12</v>
      </c>
      <c r="L46" s="16">
        <v>11</v>
      </c>
      <c r="M46" s="29">
        <f t="shared" ref="M46" si="21">IFERROR(+L46/K46,0.1%)</f>
        <v>0.91666666666666663</v>
      </c>
      <c r="N46" s="30">
        <v>42</v>
      </c>
      <c r="O46" s="28">
        <v>10</v>
      </c>
      <c r="P46" s="16"/>
      <c r="Q46" s="29">
        <f t="shared" ref="Q46" si="22">IFERROR(+P46/O46,0.1%)</f>
        <v>0</v>
      </c>
      <c r="R46" s="30">
        <v>26</v>
      </c>
      <c r="S46" s="28">
        <v>10</v>
      </c>
      <c r="T46" s="16"/>
      <c r="U46" s="29">
        <f t="shared" ref="U46" si="23">IFERROR(+T46/S46,0.1%)</f>
        <v>0</v>
      </c>
      <c r="V46" s="30">
        <v>16</v>
      </c>
      <c r="W46" s="28">
        <v>8</v>
      </c>
      <c r="X46" s="16"/>
      <c r="Y46" s="29">
        <f t="shared" ref="Y46" si="24">IFERROR(+X46/W46,0.1%)</f>
        <v>0</v>
      </c>
      <c r="Z46" s="30">
        <v>16</v>
      </c>
      <c r="AA46" s="34">
        <f>+((M46*N46)+(Q46*R46)+(U46*V46)+(Y46*Z46))/100</f>
        <v>0.38500000000000001</v>
      </c>
      <c r="AB46" s="17" t="s">
        <v>248</v>
      </c>
      <c r="AC46" s="70" t="s">
        <v>249</v>
      </c>
      <c r="AE46" s="21" t="s">
        <v>33</v>
      </c>
      <c r="AF46" s="21" t="s">
        <v>107</v>
      </c>
      <c r="AG46" s="20"/>
      <c r="AH46" s="21">
        <f>K46</f>
        <v>12</v>
      </c>
    </row>
    <row r="47" spans="1:34" s="4" customFormat="1" ht="216.75" customHeight="1" x14ac:dyDescent="0.35">
      <c r="A47" s="58"/>
      <c r="B47" s="8">
        <f t="shared" si="12"/>
        <v>44</v>
      </c>
      <c r="C47" s="18" t="s">
        <v>233</v>
      </c>
      <c r="D47" s="19" t="s">
        <v>250</v>
      </c>
      <c r="E47" s="56" t="s">
        <v>251</v>
      </c>
      <c r="F47" s="17" t="s">
        <v>252</v>
      </c>
      <c r="G47" s="17" t="s">
        <v>222</v>
      </c>
      <c r="H47" s="16" t="s">
        <v>253</v>
      </c>
      <c r="I47" s="16" t="s">
        <v>168</v>
      </c>
      <c r="J47" s="16">
        <f>+N47+R47+V47+Z47</f>
        <v>100</v>
      </c>
      <c r="K47" s="28">
        <v>3</v>
      </c>
      <c r="L47" s="16">
        <v>3</v>
      </c>
      <c r="M47" s="29">
        <f>IFERROR(+L47/K47,0.1%)</f>
        <v>1</v>
      </c>
      <c r="N47" s="30">
        <v>25</v>
      </c>
      <c r="O47" s="28">
        <v>19</v>
      </c>
      <c r="P47" s="16"/>
      <c r="Q47" s="29">
        <f>IFERROR(+P47/O47,0.1%)</f>
        <v>0</v>
      </c>
      <c r="R47" s="30">
        <v>25</v>
      </c>
      <c r="S47" s="28">
        <v>13</v>
      </c>
      <c r="T47" s="16"/>
      <c r="U47" s="29">
        <f>IFERROR(+T47/S47,0.1%)</f>
        <v>0</v>
      </c>
      <c r="V47" s="30">
        <v>25</v>
      </c>
      <c r="W47" s="28">
        <v>14</v>
      </c>
      <c r="X47" s="16"/>
      <c r="Y47" s="29">
        <f>IFERROR(+X47/W47,0.1%)</f>
        <v>0</v>
      </c>
      <c r="Z47" s="30">
        <v>25</v>
      </c>
      <c r="AA47" s="34">
        <f>+((M47*N47)+(Q47*R47)+(U47*V47)+(Y47*Z47))/100</f>
        <v>0.25</v>
      </c>
      <c r="AB47" s="67" t="s">
        <v>254</v>
      </c>
      <c r="AC47" s="70" t="s">
        <v>255</v>
      </c>
      <c r="AE47" s="21" t="s">
        <v>33</v>
      </c>
      <c r="AF47" s="21" t="s">
        <v>107</v>
      </c>
      <c r="AG47" s="20"/>
      <c r="AH47" s="21">
        <f>K47</f>
        <v>3</v>
      </c>
    </row>
    <row r="48" spans="1:34" s="4" customFormat="1" ht="93" customHeight="1" x14ac:dyDescent="0.35">
      <c r="A48" s="58"/>
      <c r="B48" s="8">
        <f t="shared" si="12"/>
        <v>45</v>
      </c>
      <c r="C48" s="18" t="s">
        <v>233</v>
      </c>
      <c r="D48" s="18" t="s">
        <v>256</v>
      </c>
      <c r="E48" s="18" t="s">
        <v>257</v>
      </c>
      <c r="F48" s="17" t="s">
        <v>258</v>
      </c>
      <c r="G48" s="17" t="s">
        <v>222</v>
      </c>
      <c r="H48" s="16" t="s">
        <v>259</v>
      </c>
      <c r="I48" s="16" t="s">
        <v>168</v>
      </c>
      <c r="J48" s="16">
        <f>+N48+R48+V48+Z48</f>
        <v>100</v>
      </c>
      <c r="K48" s="31">
        <v>110</v>
      </c>
      <c r="L48" s="21">
        <v>43</v>
      </c>
      <c r="M48" s="29">
        <f>IFERROR(+L48/K48,0.1%)</f>
        <v>0.39090909090909093</v>
      </c>
      <c r="N48" s="33">
        <v>20</v>
      </c>
      <c r="O48" s="31">
        <v>131</v>
      </c>
      <c r="P48" s="21"/>
      <c r="Q48" s="29">
        <f>IFERROR(+P48/O48,0.1%)</f>
        <v>0</v>
      </c>
      <c r="R48" s="33">
        <v>20</v>
      </c>
      <c r="S48" s="31">
        <v>197</v>
      </c>
      <c r="T48" s="21"/>
      <c r="U48" s="32">
        <f>IFERROR(+T48/S48,0.1%)</f>
        <v>0</v>
      </c>
      <c r="V48" s="33">
        <v>30</v>
      </c>
      <c r="W48" s="31">
        <v>262</v>
      </c>
      <c r="X48" s="21"/>
      <c r="Y48" s="32">
        <f>IFERROR(+X48/W48,0.1%)</f>
        <v>0</v>
      </c>
      <c r="Z48" s="33">
        <v>30</v>
      </c>
      <c r="AA48" s="34">
        <f>+((M48*N48)+(Q48*R48)+(U48*V48)+(Y48*Z48))/100</f>
        <v>7.8181818181818186E-2</v>
      </c>
      <c r="AB48" s="68" t="s">
        <v>260</v>
      </c>
      <c r="AC48" s="69" t="s">
        <v>261</v>
      </c>
      <c r="AE48" s="21" t="s">
        <v>33</v>
      </c>
      <c r="AF48" s="21" t="s">
        <v>107</v>
      </c>
      <c r="AG48" s="20"/>
      <c r="AH48" s="21">
        <f>K48</f>
        <v>110</v>
      </c>
    </row>
    <row r="49" spans="1:34" s="4" customFormat="1" ht="195" hidden="1" x14ac:dyDescent="0.35">
      <c r="A49" s="58"/>
      <c r="B49" s="8">
        <f t="shared" si="12"/>
        <v>46</v>
      </c>
      <c r="C49" s="18" t="s">
        <v>233</v>
      </c>
      <c r="D49" s="18" t="s">
        <v>262</v>
      </c>
      <c r="E49" s="18" t="s">
        <v>263</v>
      </c>
      <c r="F49" s="17" t="s">
        <v>264</v>
      </c>
      <c r="G49" s="17" t="s">
        <v>222</v>
      </c>
      <c r="H49" s="16" t="s">
        <v>259</v>
      </c>
      <c r="I49" s="16" t="s">
        <v>168</v>
      </c>
      <c r="J49" s="16">
        <f>+N49+R49+V49+Z49</f>
        <v>100</v>
      </c>
      <c r="K49" s="31">
        <v>33</v>
      </c>
      <c r="L49" s="21">
        <v>18</v>
      </c>
      <c r="M49" s="29">
        <f>IFERROR(+L49/K49,0.1%)</f>
        <v>0.54545454545454541</v>
      </c>
      <c r="N49" s="33">
        <v>20</v>
      </c>
      <c r="O49" s="31">
        <v>39</v>
      </c>
      <c r="P49" s="21"/>
      <c r="Q49" s="29">
        <f>IFERROR(+P49/O49,0.1%)</f>
        <v>0</v>
      </c>
      <c r="R49" s="33">
        <v>20</v>
      </c>
      <c r="S49" s="31">
        <v>44</v>
      </c>
      <c r="T49" s="21"/>
      <c r="U49" s="32">
        <f>IFERROR(+T49/S49,0.1%)</f>
        <v>0</v>
      </c>
      <c r="V49" s="33">
        <v>30</v>
      </c>
      <c r="W49" s="31">
        <v>3</v>
      </c>
      <c r="X49" s="21"/>
      <c r="Y49" s="32">
        <f>IFERROR(+X49/W49,0.1%)</f>
        <v>0</v>
      </c>
      <c r="Z49" s="33">
        <v>30</v>
      </c>
      <c r="AA49" s="34">
        <f>+((M49*N49)+(Q49*R49)+(U49*V49)+(Y49*Z49))/100</f>
        <v>0.10909090909090909</v>
      </c>
      <c r="AB49" s="68" t="s">
        <v>265</v>
      </c>
      <c r="AC49" s="69" t="s">
        <v>266</v>
      </c>
      <c r="AE49" s="21" t="s">
        <v>33</v>
      </c>
      <c r="AF49" s="21" t="s">
        <v>107</v>
      </c>
      <c r="AG49" s="20"/>
      <c r="AH49" s="21">
        <f>K49</f>
        <v>33</v>
      </c>
    </row>
    <row r="50" spans="1:34" s="4" customFormat="1" ht="73.5" customHeight="1" x14ac:dyDescent="0.35">
      <c r="A50" s="58"/>
      <c r="B50" s="6">
        <f t="shared" si="12"/>
        <v>47</v>
      </c>
      <c r="C50" s="17" t="s">
        <v>267</v>
      </c>
      <c r="D50" s="17" t="s">
        <v>268</v>
      </c>
      <c r="E50" s="17" t="s">
        <v>269</v>
      </c>
      <c r="F50" s="17" t="s">
        <v>37</v>
      </c>
      <c r="G50" s="17" t="s">
        <v>222</v>
      </c>
      <c r="H50" s="16" t="s">
        <v>270</v>
      </c>
      <c r="I50" s="16" t="s">
        <v>271</v>
      </c>
      <c r="J50" s="16">
        <f>+N50+R50+V50+Z50</f>
        <v>100</v>
      </c>
      <c r="K50" s="28" t="s">
        <v>30</v>
      </c>
      <c r="L50" s="16" t="s">
        <v>30</v>
      </c>
      <c r="M50" s="29">
        <f t="shared" ref="M50" si="25">IFERROR(+L50/K50,0.1%)</f>
        <v>1E-3</v>
      </c>
      <c r="N50" s="30">
        <v>0</v>
      </c>
      <c r="O50" s="28" t="s">
        <v>30</v>
      </c>
      <c r="P50" s="16" t="s">
        <v>30</v>
      </c>
      <c r="Q50" s="29">
        <f t="shared" ref="Q50" si="26">IFERROR(+P50/O50,0.1%)</f>
        <v>1E-3</v>
      </c>
      <c r="R50" s="30">
        <v>0</v>
      </c>
      <c r="S50" s="28">
        <v>1</v>
      </c>
      <c r="T50" s="16"/>
      <c r="U50" s="29">
        <f>IFERROR(+T50/S50,0.1%)</f>
        <v>0</v>
      </c>
      <c r="V50" s="30">
        <v>20</v>
      </c>
      <c r="W50" s="28">
        <v>1</v>
      </c>
      <c r="X50" s="16"/>
      <c r="Y50" s="29">
        <f>IFERROR(+X50/W50,0.1%)</f>
        <v>0</v>
      </c>
      <c r="Z50" s="30">
        <v>80</v>
      </c>
      <c r="AA50" s="34">
        <f>+((M50*N50)+(Q50*R50)+(U50*V50)+(Y50*Z50))/100</f>
        <v>0</v>
      </c>
      <c r="AB50" s="17" t="s">
        <v>272</v>
      </c>
      <c r="AC50" s="70" t="s">
        <v>272</v>
      </c>
      <c r="AE50" s="21" t="s">
        <v>33</v>
      </c>
      <c r="AF50" s="21" t="s">
        <v>107</v>
      </c>
      <c r="AG50" s="20"/>
      <c r="AH50" s="21" t="str">
        <f>K50</f>
        <v>N/A</v>
      </c>
    </row>
    <row r="51" spans="1:34" s="4" customFormat="1" ht="161.25" customHeight="1" x14ac:dyDescent="0.35">
      <c r="A51" s="59"/>
      <c r="B51" s="7">
        <f t="shared" si="12"/>
        <v>48</v>
      </c>
      <c r="C51" s="18" t="s">
        <v>273</v>
      </c>
      <c r="D51" s="18" t="s">
        <v>274</v>
      </c>
      <c r="E51" s="18" t="s">
        <v>275</v>
      </c>
      <c r="F51" s="17" t="s">
        <v>276</v>
      </c>
      <c r="G51" s="17" t="s">
        <v>222</v>
      </c>
      <c r="H51" s="16" t="s">
        <v>270</v>
      </c>
      <c r="I51" s="16" t="s">
        <v>29</v>
      </c>
      <c r="J51" s="16">
        <f>+N51+R51+V51+Z51</f>
        <v>100</v>
      </c>
      <c r="K51" s="28">
        <v>3</v>
      </c>
      <c r="L51" s="16">
        <v>3</v>
      </c>
      <c r="M51" s="29">
        <f t="shared" ref="M51:M52" si="27">IFERROR(+L51/K51,0.1%)</f>
        <v>1</v>
      </c>
      <c r="N51" s="30">
        <v>25</v>
      </c>
      <c r="O51" s="28">
        <v>3</v>
      </c>
      <c r="P51" s="16"/>
      <c r="Q51" s="29">
        <f t="shared" ref="Q51:Q52" si="28">IFERROR(+P51/O51,0.1%)</f>
        <v>0</v>
      </c>
      <c r="R51" s="30">
        <v>25</v>
      </c>
      <c r="S51" s="28">
        <v>3</v>
      </c>
      <c r="T51" s="16"/>
      <c r="U51" s="29">
        <f t="shared" ref="U51:U52" si="29">IFERROR(+T51/S51,0.1%)</f>
        <v>0</v>
      </c>
      <c r="V51" s="30">
        <v>25</v>
      </c>
      <c r="W51" s="28">
        <v>3</v>
      </c>
      <c r="X51" s="16"/>
      <c r="Y51" s="29">
        <f t="shared" ref="Y51:Y52" si="30">IFERROR(+X51/W51,0.1%)</f>
        <v>0</v>
      </c>
      <c r="Z51" s="30">
        <v>25</v>
      </c>
      <c r="AA51" s="34">
        <f>+((M51*N51)+(Q51*R51)+(U51*V51)+(Y51*Z51))/100</f>
        <v>0.25</v>
      </c>
      <c r="AB51" s="71" t="s">
        <v>277</v>
      </c>
      <c r="AC51" s="70" t="s">
        <v>278</v>
      </c>
      <c r="AE51" s="21" t="s">
        <v>33</v>
      </c>
      <c r="AF51" s="21" t="s">
        <v>107</v>
      </c>
      <c r="AG51" s="20"/>
      <c r="AH51" s="21">
        <f>K51</f>
        <v>3</v>
      </c>
    </row>
    <row r="52" spans="1:34" s="4" customFormat="1" ht="207" customHeight="1" x14ac:dyDescent="0.35">
      <c r="A52" s="15" t="s">
        <v>279</v>
      </c>
      <c r="B52" s="8">
        <f t="shared" si="12"/>
        <v>49</v>
      </c>
      <c r="C52" s="18" t="s">
        <v>280</v>
      </c>
      <c r="D52" s="18" t="s">
        <v>281</v>
      </c>
      <c r="E52" s="18" t="s">
        <v>275</v>
      </c>
      <c r="F52" s="17" t="s">
        <v>276</v>
      </c>
      <c r="G52" s="17" t="s">
        <v>222</v>
      </c>
      <c r="H52" s="16" t="s">
        <v>270</v>
      </c>
      <c r="I52" s="16" t="s">
        <v>29</v>
      </c>
      <c r="J52" s="16">
        <f>+N52+R52+V52+Z52</f>
        <v>135</v>
      </c>
      <c r="K52" s="28">
        <v>1</v>
      </c>
      <c r="L52" s="16">
        <v>1</v>
      </c>
      <c r="M52" s="29">
        <f t="shared" si="27"/>
        <v>1</v>
      </c>
      <c r="N52" s="30">
        <v>25</v>
      </c>
      <c r="O52" s="28">
        <v>1</v>
      </c>
      <c r="P52" s="16"/>
      <c r="Q52" s="29">
        <f t="shared" si="28"/>
        <v>0</v>
      </c>
      <c r="R52" s="30">
        <v>25</v>
      </c>
      <c r="S52" s="28">
        <v>1</v>
      </c>
      <c r="T52" s="16"/>
      <c r="U52" s="29">
        <f t="shared" si="29"/>
        <v>0</v>
      </c>
      <c r="V52" s="30">
        <v>25</v>
      </c>
      <c r="W52" s="28">
        <v>1</v>
      </c>
      <c r="X52" s="16"/>
      <c r="Y52" s="29">
        <f t="shared" si="30"/>
        <v>0</v>
      </c>
      <c r="Z52" s="30">
        <v>60</v>
      </c>
      <c r="AA52" s="34">
        <f>+((M52*N52)+(Q52*R52)+(U52*V52)+(Y52*Z52))/100</f>
        <v>0.25</v>
      </c>
      <c r="AB52" s="71" t="s">
        <v>282</v>
      </c>
      <c r="AC52" s="70" t="s">
        <v>283</v>
      </c>
      <c r="AE52" s="21" t="s">
        <v>33</v>
      </c>
      <c r="AF52" s="21" t="s">
        <v>107</v>
      </c>
      <c r="AG52" s="20"/>
      <c r="AH52" s="21">
        <f>K52</f>
        <v>1</v>
      </c>
    </row>
  </sheetData>
  <autoFilter ref="A3:AH52" xr:uid="{00000000-0001-0000-0000-000000000000}"/>
  <mergeCells count="3">
    <mergeCell ref="A26:A41"/>
    <mergeCell ref="A1:C2"/>
    <mergeCell ref="D1:AB2"/>
  </mergeCells>
  <conditionalFormatting sqref="K4:AA27 AB4:AC16 AE4:AE50 AC17">
    <cfRule type="cellIs" dxfId="31" priority="134" operator="equal">
      <formula>0.001</formula>
    </cfRule>
  </conditionalFormatting>
  <conditionalFormatting sqref="K28:AA29 K30:AB30">
    <cfRule type="cellIs" dxfId="30" priority="31" operator="equal">
      <formula>0.001</formula>
    </cfRule>
  </conditionalFormatting>
  <conditionalFormatting sqref="K31:AC52">
    <cfRule type="cellIs" dxfId="29" priority="1" operator="equal">
      <formula>0.001</formula>
    </cfRule>
  </conditionalFormatting>
  <conditionalFormatting sqref="M1:M52 Q1:Q52 U1:U52 Y11:Y14 Y17:Y52 M8751:M1048493 Q8751:Q1048493 U8751:U1048493 Y8751:Y1048493">
    <cfRule type="cellIs" dxfId="28" priority="162" operator="between">
      <formula>0</formula>
      <formula>0.69</formula>
    </cfRule>
    <cfRule type="cellIs" dxfId="27" priority="163" operator="between">
      <formula>0.849</formula>
      <formula>0.7</formula>
    </cfRule>
    <cfRule type="cellIs" dxfId="26" priority="164" operator="between">
      <formula>1</formula>
      <formula>0.85</formula>
    </cfRule>
    <cfRule type="cellIs" dxfId="25" priority="165" operator="equal">
      <formula>0</formula>
    </cfRule>
  </conditionalFormatting>
  <conditionalFormatting sqref="Y1:Y10 Y15:Y16">
    <cfRule type="cellIs" dxfId="24" priority="54" operator="between">
      <formula>0</formula>
      <formula>0.69</formula>
    </cfRule>
    <cfRule type="cellIs" dxfId="23" priority="55" operator="between">
      <formula>0.849</formula>
      <formula>0.7</formula>
    </cfRule>
    <cfRule type="cellIs" dxfId="22" priority="56" operator="between">
      <formula>1</formula>
      <formula>0.85</formula>
    </cfRule>
    <cfRule type="cellIs" dxfId="21" priority="57" operator="equal">
      <formula>0</formula>
    </cfRule>
  </conditionalFormatting>
  <conditionalFormatting sqref="AA1:AA52 AA1254:AA1048574">
    <cfRule type="cellIs" dxfId="20" priority="158" operator="between">
      <formula>69</formula>
      <formula>0</formula>
    </cfRule>
    <cfRule type="cellIs" dxfId="19" priority="159" operator="between">
      <formula>85</formula>
      <formula>70</formula>
    </cfRule>
    <cfRule type="cellIs" dxfId="18" priority="160" operator="between">
      <formula>100</formula>
      <formula>85</formula>
    </cfRule>
  </conditionalFormatting>
  <conditionalFormatting sqref="AA1:AA52">
    <cfRule type="cellIs" dxfId="17" priority="161" operator="equal">
      <formula>0</formula>
    </cfRule>
  </conditionalFormatting>
  <conditionalFormatting sqref="AA4:AA52">
    <cfRule type="colorScale" priority="1145">
      <colorScale>
        <cfvo type="min"/>
        <cfvo type="percentile" val="50"/>
        <cfvo type="max"/>
        <color rgb="FFF8696B"/>
        <color rgb="FFFFEB84"/>
        <color rgb="FF63BE7B"/>
      </colorScale>
    </cfRule>
  </conditionalFormatting>
  <conditionalFormatting sqref="AB17:AB18">
    <cfRule type="cellIs" dxfId="16" priority="24" operator="equal">
      <formula>0.001</formula>
    </cfRule>
  </conditionalFormatting>
  <conditionalFormatting sqref="AB19:AC30">
    <cfRule type="cellIs" dxfId="15" priority="6" operator="equal">
      <formula>0.001</formula>
    </cfRule>
  </conditionalFormatting>
  <conditionalFormatting sqref="AB18:AC18">
    <cfRule type="cellIs" dxfId="13" priority="42" operator="equal">
      <formula>0.001</formula>
    </cfRule>
  </conditionalFormatting>
  <conditionalFormatting sqref="AE1:AE52 AE54:AE1048576">
    <cfRule type="containsText" dxfId="10" priority="145" operator="containsText" text="Pendiente">
      <formula>NOT(ISERROR(SEARCH("Pendiente",AE1)))</formula>
    </cfRule>
    <cfRule type="containsText" dxfId="9" priority="147" operator="containsText" text="OK">
      <formula>NOT(ISERROR(SEARCH("OK",AE1)))</formula>
    </cfRule>
    <cfRule type="containsText" dxfId="8" priority="148" operator="containsText" text="En revisión">
      <formula>NOT(ISERROR(SEARCH("En revisión",AE1)))</formula>
    </cfRule>
  </conditionalFormatting>
  <conditionalFormatting sqref="AF19:AF42">
    <cfRule type="cellIs" dxfId="7" priority="8" operator="equal">
      <formula>0.001</formula>
    </cfRule>
  </conditionalFormatting>
  <conditionalFormatting sqref="AF45:AF50">
    <cfRule type="cellIs" dxfId="6" priority="7" operator="equal">
      <formula>0.001</formula>
    </cfRule>
  </conditionalFormatting>
  <conditionalFormatting sqref="AG4:AG50">
    <cfRule type="cellIs" dxfId="5" priority="9" operator="equal">
      <formula>0.001</formula>
    </cfRule>
  </conditionalFormatting>
  <pageMargins left="0.25" right="0.25" top="0.75" bottom="0.75" header="0.3" footer="0.3"/>
  <pageSetup paperSize="9" scale="53"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1"/>
  <sheetViews>
    <sheetView zoomScale="85" zoomScaleNormal="85" workbookViewId="0">
      <pane xSplit="1" ySplit="3" topLeftCell="B4" activePane="bottomRight" state="frozen"/>
      <selection pane="topRight" activeCell="B1" sqref="B1"/>
      <selection pane="bottomLeft" activeCell="A4" sqref="A4"/>
      <selection pane="bottomRight" activeCell="C32" sqref="C32"/>
    </sheetView>
  </sheetViews>
  <sheetFormatPr baseColWidth="10" defaultColWidth="11.453125" defaultRowHeight="14.5" x14ac:dyDescent="0.35"/>
  <cols>
    <col min="1" max="1" width="5.81640625" style="35" customWidth="1"/>
    <col min="2" max="2" width="22.7265625" customWidth="1"/>
    <col min="3" max="3" width="79" customWidth="1"/>
    <col min="4" max="5" width="11.453125" style="41"/>
    <col min="6" max="7" width="0" style="41" hidden="1" customWidth="1"/>
    <col min="8" max="8" width="11.453125" style="43"/>
    <col min="11" max="11" width="35.1796875" customWidth="1"/>
    <col min="12" max="12" width="16.54296875" customWidth="1"/>
    <col min="13" max="14" width="22.453125" customWidth="1"/>
    <col min="15" max="55" width="13" customWidth="1"/>
    <col min="56" max="67" width="13" bestFit="1" customWidth="1"/>
    <col min="68" max="69" width="18.1796875" bestFit="1" customWidth="1"/>
  </cols>
  <sheetData>
    <row r="1" spans="1:14" x14ac:dyDescent="0.35">
      <c r="D1" s="40" t="e">
        <f>+AVERAGE(D4:D16,D18,D21,D24:D26,D30:D31,D33:D35,D38:D45,D49:D53,D55:D58,D59)</f>
        <v>#REF!</v>
      </c>
      <c r="E1" s="40" t="e">
        <f>+AVERAGE(E4:E12,E14:E27,E30:E33,E35:E45,E49:E59)</f>
        <v>#REF!</v>
      </c>
      <c r="H1" s="43" t="e">
        <f>+AVERAGE(H4:H27,H29:H45,H49:H59)</f>
        <v>#REF!</v>
      </c>
    </row>
    <row r="2" spans="1:14" ht="13.5" customHeight="1" x14ac:dyDescent="0.35">
      <c r="A2" s="44"/>
      <c r="B2" s="44"/>
      <c r="C2" s="44"/>
      <c r="D2" s="86" t="s">
        <v>284</v>
      </c>
      <c r="E2" s="86"/>
      <c r="F2" s="86"/>
      <c r="G2" s="86"/>
      <c r="H2" s="86"/>
      <c r="L2">
        <f>55-8</f>
        <v>47</v>
      </c>
    </row>
    <row r="3" spans="1:14" ht="23.25" customHeight="1" x14ac:dyDescent="0.35">
      <c r="A3" s="45" t="s">
        <v>2</v>
      </c>
      <c r="B3" s="45" t="s">
        <v>8</v>
      </c>
      <c r="C3" s="45" t="s">
        <v>4</v>
      </c>
      <c r="D3" s="1" t="s">
        <v>285</v>
      </c>
      <c r="E3" s="1" t="s">
        <v>286</v>
      </c>
      <c r="F3" s="39" t="s">
        <v>287</v>
      </c>
      <c r="G3" s="39" t="s">
        <v>288</v>
      </c>
      <c r="H3" s="42" t="s">
        <v>15</v>
      </c>
      <c r="L3">
        <v>8</v>
      </c>
    </row>
    <row r="4" spans="1:14" x14ac:dyDescent="0.35">
      <c r="A4" s="46">
        <f>'Plan de Acción 2026'!B4</f>
        <v>1</v>
      </c>
      <c r="B4" s="50" t="s">
        <v>289</v>
      </c>
      <c r="C4" s="47" t="str">
        <f>'Plan de Acción 2026'!D4</f>
        <v xml:space="preserve">Realizar el estudio de cargas laborales de la Subgerencia Administrativa y Financiera, Oficina de Contro Interno, y Oficina Asesora Jurídica. </v>
      </c>
      <c r="D4" s="51">
        <f>'Plan de Acción 2026'!M4</f>
        <v>1</v>
      </c>
      <c r="E4" s="51">
        <f>'Plan de Acción 2026'!Q4</f>
        <v>0</v>
      </c>
      <c r="F4" s="48">
        <f>'Plan de Acción 2026'!U5</f>
        <v>1E-3</v>
      </c>
      <c r="G4" s="48">
        <f>'Plan de Acción 2026'!Y4</f>
        <v>1E-3</v>
      </c>
      <c r="H4" s="49">
        <f>'Plan de Acción 2026'!AA4</f>
        <v>0.33333333333333337</v>
      </c>
    </row>
    <row r="5" spans="1:14" x14ac:dyDescent="0.35">
      <c r="A5" s="46">
        <f>'Plan de Acción 2026'!B5</f>
        <v>2</v>
      </c>
      <c r="B5" s="50" t="str">
        <f>'Plan de Acción 2026'!H5</f>
        <v>Zully Rodriguez y Nicole Diaz</v>
      </c>
      <c r="C5" s="47" t="str">
        <f>'Plan de Acción 2026'!D5</f>
        <v>Ejecutar el Plan Estratégico de Talento Humano aprobado y publicado</v>
      </c>
      <c r="D5" s="51">
        <f>'Plan de Acción 2026'!M5</f>
        <v>0.92307692307692313</v>
      </c>
      <c r="E5" s="51">
        <f>'Plan de Acción 2026'!Q5</f>
        <v>1E-3</v>
      </c>
      <c r="F5" s="48">
        <f>'Plan de Acción 2026'!U6</f>
        <v>0</v>
      </c>
      <c r="G5" s="48">
        <f>'Plan de Acción 2026'!Y5</f>
        <v>1E-3</v>
      </c>
      <c r="H5" s="49">
        <f>'Plan de Acción 2026'!AA5</f>
        <v>0.23151923076923073</v>
      </c>
      <c r="K5" s="13" t="s">
        <v>290</v>
      </c>
      <c r="L5" t="s">
        <v>291</v>
      </c>
      <c r="M5" t="s">
        <v>292</v>
      </c>
      <c r="N5" t="s">
        <v>293</v>
      </c>
    </row>
    <row r="6" spans="1:14" x14ac:dyDescent="0.35">
      <c r="A6" s="46">
        <f>'Plan de Acción 2026'!B6</f>
        <v>3</v>
      </c>
      <c r="B6" s="50" t="str">
        <f>'Plan de Acción 2026'!H6</f>
        <v>Zully Rodriguez y Nicole Diaz</v>
      </c>
      <c r="C6" s="47" t="str">
        <f>'Plan de Acción 2026'!D6</f>
        <v>Ejecutar el Plan de Bienestar e incentivos aprobado y publicado</v>
      </c>
      <c r="D6" s="51">
        <f>'Plan de Acción 2026'!M6</f>
        <v>0.92307692307692313</v>
      </c>
      <c r="E6" s="51">
        <f>'Plan de Acción 2026'!Q6</f>
        <v>0</v>
      </c>
      <c r="F6" s="48">
        <f>'Plan de Acción 2026'!U7</f>
        <v>1E-3</v>
      </c>
      <c r="G6" s="48">
        <f>'Plan de Acción 2026'!Y6</f>
        <v>0</v>
      </c>
      <c r="H6" s="49">
        <f>'Plan de Acción 2026'!AA6</f>
        <v>0.14769230769230771</v>
      </c>
      <c r="K6" s="14" t="s">
        <v>294</v>
      </c>
      <c r="L6" s="36">
        <v>1</v>
      </c>
      <c r="M6" s="36">
        <v>0.50049999999999994</v>
      </c>
      <c r="N6" s="36">
        <v>0.5</v>
      </c>
    </row>
    <row r="7" spans="1:14" x14ac:dyDescent="0.35">
      <c r="A7" s="46">
        <f>'Plan de Acción 2026'!B7</f>
        <v>4</v>
      </c>
      <c r="B7" s="50" t="str">
        <f>'Plan de Acción 2026'!H7</f>
        <v>Zully Rodriguez</v>
      </c>
      <c r="C7" s="47" t="str">
        <f>'Plan de Acción 2026'!D7</f>
        <v>Ejecutar el Plan Institucional de Capacitación aprobado y publicado</v>
      </c>
      <c r="D7" s="51">
        <f>'Plan de Acción 2026'!M7</f>
        <v>0.72727272727272729</v>
      </c>
      <c r="E7" s="51">
        <f>'Plan de Acción 2026'!Q7</f>
        <v>1E-3</v>
      </c>
      <c r="F7" s="48">
        <f>'Plan de Acción 2026'!U8</f>
        <v>1E-3</v>
      </c>
      <c r="G7" s="48">
        <f>'Plan de Acción 2026'!Y7</f>
        <v>1E-3</v>
      </c>
      <c r="H7" s="49">
        <f>'Plan de Acción 2026'!AA7</f>
        <v>0.1825681818181818</v>
      </c>
      <c r="K7" s="14" t="s">
        <v>84</v>
      </c>
      <c r="L7" s="36">
        <v>1</v>
      </c>
      <c r="M7" s="36">
        <v>0.66699999999999993</v>
      </c>
      <c r="N7" s="36">
        <v>0.62</v>
      </c>
    </row>
    <row r="8" spans="1:14" x14ac:dyDescent="0.35">
      <c r="A8" s="46">
        <f>'Plan de Acción 2026'!B8</f>
        <v>5</v>
      </c>
      <c r="B8" s="50" t="str">
        <f>'Plan de Acción 2026'!H8</f>
        <v>Zully Rodriguez y Nicole Diaz</v>
      </c>
      <c r="C8" s="47" t="str">
        <f>'Plan de Acción 2026'!D8</f>
        <v>Ejecutar el Plan de Seguridad y Salud en el Trabajo aprobado y publicado</v>
      </c>
      <c r="D8" s="51">
        <f>'Plan de Acción 2026'!M8</f>
        <v>0.83333333333333337</v>
      </c>
      <c r="E8" s="51">
        <f>'Plan de Acción 2026'!Q8</f>
        <v>1E-3</v>
      </c>
      <c r="F8" s="48">
        <f>'Plan de Acción 2026'!U9</f>
        <v>0</v>
      </c>
      <c r="G8" s="48">
        <f>'Plan de Acción 2026'!Y8</f>
        <v>1E-3</v>
      </c>
      <c r="H8" s="49">
        <f>'Plan de Acción 2026'!AA8</f>
        <v>0.20908333333333332</v>
      </c>
      <c r="K8" s="14" t="s">
        <v>289</v>
      </c>
      <c r="L8" s="36">
        <v>1</v>
      </c>
      <c r="M8" s="36">
        <v>1</v>
      </c>
      <c r="N8" s="36">
        <v>0.2</v>
      </c>
    </row>
    <row r="9" spans="1:14" x14ac:dyDescent="0.35">
      <c r="A9" s="46">
        <f>'Plan de Acción 2026'!B9</f>
        <v>6</v>
      </c>
      <c r="B9" s="50" t="str">
        <f>'Plan de Acción 2026'!H9</f>
        <v>Diana Anzola</v>
      </c>
      <c r="C9" s="47" t="str">
        <f>'Plan de Acción 2026'!D9</f>
        <v>Ejecutar el Plan de Vacantes y Previsión  en  aprobado y publicado</v>
      </c>
      <c r="D9" s="51">
        <f>'Plan de Acción 2026'!M9</f>
        <v>1</v>
      </c>
      <c r="E9" s="51">
        <f>'Plan de Acción 2026'!Q9</f>
        <v>0</v>
      </c>
      <c r="F9" s="48">
        <f>'Plan de Acción 2026'!U10</f>
        <v>0</v>
      </c>
      <c r="G9" s="48">
        <f>'Plan de Acción 2026'!Y9</f>
        <v>0</v>
      </c>
      <c r="H9" s="49">
        <f>'Plan de Acción 2026'!AA9</f>
        <v>0.25</v>
      </c>
      <c r="K9" s="14" t="s">
        <v>150</v>
      </c>
      <c r="L9" s="36">
        <v>0.50049999999999994</v>
      </c>
      <c r="M9" s="36">
        <v>1</v>
      </c>
      <c r="N9" s="36">
        <v>0.11</v>
      </c>
    </row>
    <row r="10" spans="1:14" x14ac:dyDescent="0.35">
      <c r="A10" s="46">
        <f>'Plan de Acción 2026'!B10</f>
        <v>7</v>
      </c>
      <c r="B10" s="50" t="str">
        <f>'Plan de Acción 2026'!H10</f>
        <v>Zully Rodriguez y Nicole Diaz</v>
      </c>
      <c r="C10" s="47" t="str">
        <f>'Plan de Acción 2026'!D10</f>
        <v>Ejecutar el Plan del Código de Integridad  en  aprobado y publicado</v>
      </c>
      <c r="D10" s="51">
        <f>'Plan de Acción 2026'!M10</f>
        <v>1</v>
      </c>
      <c r="E10" s="51">
        <f>'Plan de Acción 2026'!Q10</f>
        <v>0</v>
      </c>
      <c r="F10" s="48" t="e">
        <f>'Plan de Acción 2026'!#REF!</f>
        <v>#REF!</v>
      </c>
      <c r="G10" s="48">
        <f>'Plan de Acción 2026'!Y10</f>
        <v>0</v>
      </c>
      <c r="H10" s="49">
        <f>'Plan de Acción 2026'!AA10</f>
        <v>0.2</v>
      </c>
      <c r="K10" s="14" t="s">
        <v>166</v>
      </c>
      <c r="L10" s="36">
        <v>1</v>
      </c>
      <c r="M10" s="36">
        <v>1</v>
      </c>
      <c r="N10" s="36">
        <v>0.5</v>
      </c>
    </row>
    <row r="11" spans="1:14" x14ac:dyDescent="0.35">
      <c r="A11" s="46" t="e">
        <f>'Plan de Acción 2026'!#REF!</f>
        <v>#REF!</v>
      </c>
      <c r="B11" s="50" t="e">
        <f>'Plan de Acción 2026'!#REF!</f>
        <v>#REF!</v>
      </c>
      <c r="C11" s="47" t="e">
        <f>'Plan de Acción 2026'!#REF!</f>
        <v>#REF!</v>
      </c>
      <c r="D11" s="51" t="e">
        <f>'Plan de Acción 2026'!#REF!</f>
        <v>#REF!</v>
      </c>
      <c r="E11" s="51" t="e">
        <f>'Plan de Acción 2026'!#REF!</f>
        <v>#REF!</v>
      </c>
      <c r="F11" s="48">
        <f>'Plan de Acción 2026'!U15</f>
        <v>0</v>
      </c>
      <c r="G11" s="48" t="e">
        <f>'Plan de Acción 2026'!#REF!</f>
        <v>#REF!</v>
      </c>
      <c r="H11" s="49" t="e">
        <f>'Plan de Acción 2026'!#REF!</f>
        <v>#REF!</v>
      </c>
      <c r="K11" s="14" t="s">
        <v>295</v>
      </c>
      <c r="L11" s="36">
        <v>1</v>
      </c>
      <c r="M11" s="36">
        <v>1</v>
      </c>
      <c r="N11" s="36">
        <v>0.5</v>
      </c>
    </row>
    <row r="12" spans="1:14" x14ac:dyDescent="0.35">
      <c r="A12" s="46">
        <f>'Plan de Acción 2026'!B15</f>
        <v>12</v>
      </c>
      <c r="B12" s="50" t="str">
        <f>'Plan de Acción 2026'!H15</f>
        <v>Control Interno</v>
      </c>
      <c r="C12" s="47" t="str">
        <f>'Plan de Acción 2026'!D15</f>
        <v xml:space="preserve">Planear y ejecutar el Programa anual de auditorías interna  de acuerdo al cronograma </v>
      </c>
      <c r="D12" s="51">
        <f>'Plan de Acción 2026'!M15</f>
        <v>1</v>
      </c>
      <c r="E12" s="51">
        <f>'Plan de Acción 2026'!Q15</f>
        <v>0</v>
      </c>
      <c r="F12" s="48">
        <f>'Plan de Acción 2026'!U16</f>
        <v>0</v>
      </c>
      <c r="G12" s="48">
        <f>'Plan de Acción 2026'!Y15</f>
        <v>0</v>
      </c>
      <c r="H12" s="49">
        <f>'Plan de Acción 2026'!AA15</f>
        <v>0.33</v>
      </c>
      <c r="K12" s="14" t="s">
        <v>296</v>
      </c>
      <c r="L12" s="36">
        <v>1</v>
      </c>
      <c r="M12" s="36">
        <v>1</v>
      </c>
      <c r="N12" s="36">
        <v>0.2</v>
      </c>
    </row>
    <row r="13" spans="1:14" x14ac:dyDescent="0.35">
      <c r="A13" s="46">
        <f>'Plan de Acción 2026'!B16</f>
        <v>13</v>
      </c>
      <c r="B13" s="52" t="str">
        <f>'Plan de Acción 2026'!H16</f>
        <v>Control Interno</v>
      </c>
      <c r="C13" s="53" t="str">
        <f>'Plan de Acción 2026'!D16</f>
        <v>Realizar los seguimientos a los Planes de Mejoramiento de  FONDECÚN</v>
      </c>
      <c r="D13" s="51">
        <f>'Plan de Acción 2026'!M16</f>
        <v>1E-3</v>
      </c>
      <c r="E13" s="51">
        <f>'Plan de Acción 2026'!Q16</f>
        <v>0</v>
      </c>
      <c r="F13" s="48">
        <f>'Plan de Acción 2026'!U17</f>
        <v>0</v>
      </c>
      <c r="G13" s="48">
        <f>'Plan de Acción 2026'!Y16</f>
        <v>0</v>
      </c>
      <c r="H13" s="49">
        <f>'Plan de Acción 2026'!AA16</f>
        <v>0</v>
      </c>
      <c r="K13" s="14" t="s">
        <v>113</v>
      </c>
      <c r="L13" s="36">
        <v>0.25074999999999997</v>
      </c>
      <c r="M13" s="36">
        <v>1</v>
      </c>
      <c r="N13" s="36">
        <v>0.48335</v>
      </c>
    </row>
    <row r="14" spans="1:14" x14ac:dyDescent="0.35">
      <c r="A14" s="46">
        <f>'Plan de Acción 2026'!B17</f>
        <v>14</v>
      </c>
      <c r="B14" s="50" t="str">
        <f>'Plan de Acción 2026'!H17</f>
        <v>Control Interno</v>
      </c>
      <c r="C14" s="47" t="str">
        <f>'Plan de Acción 2026'!D17</f>
        <v>Presentar los informes de ley  por parte de la OCI</v>
      </c>
      <c r="D14" s="51">
        <f>'Plan de Acción 2026'!M17</f>
        <v>1</v>
      </c>
      <c r="E14" s="51">
        <f>'Plan de Acción 2026'!Q17</f>
        <v>0</v>
      </c>
      <c r="F14" s="48">
        <f>'Plan de Acción 2026'!U18</f>
        <v>0</v>
      </c>
      <c r="G14" s="48">
        <f>'Plan de Acción 2026'!Y17</f>
        <v>0</v>
      </c>
      <c r="H14" s="49">
        <f>'Plan de Acción 2026'!AA17</f>
        <v>0.3</v>
      </c>
      <c r="K14" s="14" t="s">
        <v>297</v>
      </c>
      <c r="L14" s="36">
        <v>0.50049999999999994</v>
      </c>
      <c r="M14" s="36">
        <v>1</v>
      </c>
      <c r="N14" s="36">
        <v>0.46458333333333335</v>
      </c>
    </row>
    <row r="15" spans="1:14" x14ac:dyDescent="0.35">
      <c r="A15" s="46">
        <f>'Plan de Acción 2026'!B18</f>
        <v>15</v>
      </c>
      <c r="B15" s="50" t="str">
        <f>'Plan de Acción 2026'!H18</f>
        <v>Nydia Alfaro y Erika Parra</v>
      </c>
      <c r="C15" s="47" t="str">
        <f>'Plan de Acción 2026'!D18</f>
        <v>Actualización en la documentación del Sistema de Gestión de Calidad - SGC</v>
      </c>
      <c r="D15" s="51">
        <f>'Plan de Acción 2026'!M18</f>
        <v>1</v>
      </c>
      <c r="E15" s="51">
        <f>'Plan de Acción 2026'!Q18</f>
        <v>0</v>
      </c>
      <c r="F15" s="48" t="e">
        <f>'Plan de Acción 2026'!#REF!</f>
        <v>#REF!</v>
      </c>
      <c r="G15" s="48">
        <f>'Plan de Acción 2026'!Y18</f>
        <v>0</v>
      </c>
      <c r="H15" s="49">
        <f>'Plan de Acción 2026'!AA18</f>
        <v>0.25</v>
      </c>
      <c r="K15" s="14" t="s">
        <v>298</v>
      </c>
      <c r="L15" s="36">
        <v>1</v>
      </c>
      <c r="M15" s="36">
        <v>1</v>
      </c>
      <c r="N15" s="36">
        <v>0.6</v>
      </c>
    </row>
    <row r="16" spans="1:14" x14ac:dyDescent="0.35">
      <c r="A16" s="46" t="e">
        <f>'Plan de Acción 2026'!#REF!</f>
        <v>#REF!</v>
      </c>
      <c r="B16" s="50" t="e">
        <f>'Plan de Acción 2026'!#REF!</f>
        <v>#REF!</v>
      </c>
      <c r="C16" s="47" t="e">
        <f>'Plan de Acción 2026'!#REF!</f>
        <v>#REF!</v>
      </c>
      <c r="D16" s="51" t="e">
        <f>'Plan de Acción 2026'!#REF!</f>
        <v>#REF!</v>
      </c>
      <c r="E16" s="51" t="e">
        <f>'Plan de Acción 2026'!#REF!</f>
        <v>#REF!</v>
      </c>
      <c r="F16" s="48">
        <f>'Plan de Acción 2026'!U19</f>
        <v>0</v>
      </c>
      <c r="G16" s="48" t="e">
        <f>'Plan de Acción 2026'!#REF!</f>
        <v>#REF!</v>
      </c>
      <c r="H16" s="49" t="e">
        <f>'Plan de Acción 2026'!#REF!</f>
        <v>#REF!</v>
      </c>
      <c r="K16" s="14" t="s">
        <v>299</v>
      </c>
      <c r="L16" s="36">
        <v>1</v>
      </c>
      <c r="M16" s="36">
        <v>1</v>
      </c>
      <c r="N16" s="36">
        <v>0.46</v>
      </c>
    </row>
    <row r="17" spans="1:14" x14ac:dyDescent="0.35">
      <c r="A17" s="46">
        <f>'Plan de Acción 2026'!B19</f>
        <v>16</v>
      </c>
      <c r="B17" s="50" t="str">
        <f>'Plan de Acción 2026'!H19</f>
        <v>Oficina Jurídica</v>
      </c>
      <c r="C17" s="47" t="str">
        <f>'Plan de Acción 2026'!D19</f>
        <v>Mantener actualizada la base información conjunta, con el registros tiempo rea el estado y registro de cada una de las condiciones contractuales de los contratos que suscriba Fondecún.</v>
      </c>
      <c r="D17" s="51">
        <f>'Plan de Acción 2026'!M19</f>
        <v>1</v>
      </c>
      <c r="E17" s="51">
        <f>'Plan de Acción 2026'!Q19</f>
        <v>0</v>
      </c>
      <c r="F17" s="48">
        <f>'Plan de Acción 2026'!U20</f>
        <v>0</v>
      </c>
      <c r="G17" s="48">
        <f>'Plan de Acción 2026'!Y19</f>
        <v>0</v>
      </c>
      <c r="H17" s="49">
        <f>'Plan de Acción 2026'!AA19</f>
        <v>0.25</v>
      </c>
      <c r="K17" s="14" t="s">
        <v>300</v>
      </c>
      <c r="L17" s="36">
        <v>0.69253846153846155</v>
      </c>
      <c r="M17" s="36">
        <v>0.7646093636458009</v>
      </c>
      <c r="N17" s="36">
        <v>0.35390117305097069</v>
      </c>
    </row>
    <row r="18" spans="1:14" x14ac:dyDescent="0.35">
      <c r="A18" s="46">
        <f>'Plan de Acción 2026'!B20</f>
        <v>17</v>
      </c>
      <c r="B18" s="50" t="str">
        <f>'Plan de Acción 2026'!H20</f>
        <v>Erika Parra</v>
      </c>
      <c r="C18" s="47" t="str">
        <f>'Plan de Acción 2026'!D20</f>
        <v xml:space="preserve">Elaborar, hacer seguimiento y socializar con el Comité Institucional de Gestión y Desempeño el plan de acción de la vigencia 2026, así como la publicación de los resultados en la página web de la entidad. </v>
      </c>
      <c r="D18" s="51">
        <f>'Plan de Acción 2026'!M20</f>
        <v>1</v>
      </c>
      <c r="E18" s="51">
        <f>'Plan de Acción 2026'!Q20</f>
        <v>0</v>
      </c>
      <c r="F18" s="48">
        <f>'Plan de Acción 2026'!U21</f>
        <v>1E-3</v>
      </c>
      <c r="G18" s="48">
        <f>'Plan de Acción 2026'!Y20</f>
        <v>0</v>
      </c>
      <c r="H18" s="49">
        <f>'Plan de Acción 2026'!AA20</f>
        <v>0.25</v>
      </c>
      <c r="K18" s="14" t="s">
        <v>301</v>
      </c>
      <c r="L18" s="36">
        <v>0.60039999999999982</v>
      </c>
      <c r="M18" s="36">
        <v>0.678801465201465</v>
      </c>
      <c r="N18" s="36">
        <v>0.29766019536019533</v>
      </c>
    </row>
    <row r="19" spans="1:14" x14ac:dyDescent="0.35">
      <c r="A19" s="46">
        <f>'Plan de Acción 2026'!B21</f>
        <v>18</v>
      </c>
      <c r="B19" s="50" t="str">
        <f>'Plan de Acción 2026'!H21</f>
        <v>Erika Parra</v>
      </c>
      <c r="C19" s="47" t="str">
        <f>'Plan de Acción 2026'!D21</f>
        <v xml:space="preserve">Elaborar, hacer seguimiento y socializar con el Comité Institucional de Gestión y Desempeño el mapa de riesgos de gestión institucional de la vigencia 2026, y publicar los resultados en la página web de la entidad. </v>
      </c>
      <c r="D19" s="51">
        <f>'Plan de Acción 2026'!M21</f>
        <v>1E-3</v>
      </c>
      <c r="E19" s="51">
        <f>'Plan de Acción 2026'!Q21</f>
        <v>0</v>
      </c>
      <c r="F19" s="48">
        <f>'Plan de Acción 2026'!U22</f>
        <v>1E-3</v>
      </c>
      <c r="G19" s="48">
        <f>'Plan de Acción 2026'!Y21</f>
        <v>0</v>
      </c>
      <c r="H19" s="49">
        <f>'Plan de Acción 2026'!AA21</f>
        <v>0</v>
      </c>
      <c r="K19" s="14" t="s">
        <v>302</v>
      </c>
      <c r="L19" s="36">
        <v>1</v>
      </c>
      <c r="M19" s="36">
        <v>1</v>
      </c>
      <c r="N19" s="36">
        <v>0.45</v>
      </c>
    </row>
    <row r="20" spans="1:14" x14ac:dyDescent="0.35">
      <c r="A20" s="46">
        <f>'Plan de Acción 2026'!B22</f>
        <v>19</v>
      </c>
      <c r="B20" s="50" t="str">
        <f>'Plan de Acción 2026'!H22</f>
        <v>Erika Parra</v>
      </c>
      <c r="C20" s="47" t="str">
        <f>'Plan de Acción 2026'!D22</f>
        <v xml:space="preserve">Consolidar y actualizar el informe de gestión, evidenciando los logros de la entidad en cada uno de los periodos, y publicar los resultados en la página web de la entidad. </v>
      </c>
      <c r="D20" s="51">
        <f>'Plan de Acción 2026'!M22</f>
        <v>1</v>
      </c>
      <c r="E20" s="51">
        <f>'Plan de Acción 2026'!Q22</f>
        <v>0</v>
      </c>
      <c r="F20" s="48">
        <f>'Plan de Acción 2026'!U23</f>
        <v>0</v>
      </c>
      <c r="G20" s="48">
        <f>'Plan de Acción 2026'!Y22</f>
        <v>0</v>
      </c>
      <c r="H20" s="49">
        <f>'Plan de Acción 2026'!AA22</f>
        <v>0.25</v>
      </c>
      <c r="K20" s="14" t="s">
        <v>303</v>
      </c>
      <c r="L20" s="36">
        <v>0.68994827586206886</v>
      </c>
      <c r="M20" s="36">
        <v>0.82972316733478224</v>
      </c>
      <c r="N20" s="36">
        <v>0.39147732494365894</v>
      </c>
    </row>
    <row r="21" spans="1:14" x14ac:dyDescent="0.35">
      <c r="A21" s="46">
        <f>'Plan de Acción 2026'!B23</f>
        <v>20</v>
      </c>
      <c r="B21" s="50" t="str">
        <f>'Plan de Acción 2026'!H23</f>
        <v xml:space="preserve">Erika Parra y Julian Moreno </v>
      </c>
      <c r="C21" s="47" t="str">
        <f>'Plan de Acción 2026'!D23</f>
        <v xml:space="preserve">Desarrollar la estrategia de rendición de cuentas de la vigencia 2026 y hacer seguimiento a su desarrollo. </v>
      </c>
      <c r="D21" s="51">
        <f>'Plan de Acción 2026'!M23</f>
        <v>1</v>
      </c>
      <c r="E21" s="51">
        <f>'Plan de Acción 2026'!Q23</f>
        <v>0</v>
      </c>
      <c r="F21" s="48">
        <f>'Plan de Acción 2026'!U24</f>
        <v>0</v>
      </c>
      <c r="G21" s="48">
        <f>'Plan de Acción 2026'!Y23</f>
        <v>0</v>
      </c>
      <c r="H21" s="49">
        <f>'Plan de Acción 2026'!AA23</f>
        <v>0.4</v>
      </c>
    </row>
    <row r="22" spans="1:14" x14ac:dyDescent="0.35">
      <c r="A22" s="46">
        <f>'Plan de Acción 2026'!B24</f>
        <v>21</v>
      </c>
      <c r="B22" s="50" t="str">
        <f>'Plan de Acción 2026'!H24</f>
        <v>Erika Parra</v>
      </c>
      <c r="C22" s="47" t="str">
        <f>'Plan de Acción 2026'!D24</f>
        <v>Elaborar, hacer seguimiento y socializar con el Comité Institucional de Gestión y Desempeño el Programa de Transparencia y Ética Pública de la vigencia 2026, así como la publicación de los resultados en la página web de la entidad</v>
      </c>
      <c r="D22" s="51">
        <f>'Plan de Acción 2026'!M24</f>
        <v>1E-3</v>
      </c>
      <c r="E22" s="51">
        <f>'Plan de Acción 2026'!Q24</f>
        <v>0</v>
      </c>
      <c r="F22" s="48">
        <f>'Plan de Acción 2026'!U25</f>
        <v>0</v>
      </c>
      <c r="G22" s="48">
        <f>'Plan de Acción 2026'!Y24</f>
        <v>0</v>
      </c>
      <c r="H22" s="49">
        <f>'Plan de Acción 2026'!AA24</f>
        <v>0</v>
      </c>
      <c r="L22" t="s">
        <v>291</v>
      </c>
    </row>
    <row r="23" spans="1:14" x14ac:dyDescent="0.35">
      <c r="A23" s="46">
        <f>'Plan de Acción 2026'!B25</f>
        <v>22</v>
      </c>
      <c r="B23" s="50" t="str">
        <f>'Plan de Acción 2026'!H25</f>
        <v>Erika Parra</v>
      </c>
      <c r="C23" s="47" t="str">
        <f>'Plan de Acción 2026'!D25</f>
        <v>Elaborar, hacer seguimiento y socializar con el Comité Institucional de Gestión y Desempeño el  mapa de riesgos de corrupción  de la vigencia 2026, así como la publicación de los resultados en la página web de la entidad</v>
      </c>
      <c r="D23" s="51">
        <f>'Plan de Acción 2026'!M25</f>
        <v>1E-3</v>
      </c>
      <c r="E23" s="51">
        <f>'Plan de Acción 2026'!Q25</f>
        <v>0</v>
      </c>
      <c r="F23" s="48" t="e">
        <f>'Plan de Acción 2026'!#REF!</f>
        <v>#REF!</v>
      </c>
      <c r="G23" s="48">
        <f>'Plan de Acción 2026'!Y25</f>
        <v>0</v>
      </c>
      <c r="H23" s="49">
        <f>'Plan de Acción 2026'!AA25</f>
        <v>0</v>
      </c>
      <c r="K23" s="14" t="s">
        <v>294</v>
      </c>
      <c r="L23" s="36">
        <v>1</v>
      </c>
    </row>
    <row r="24" spans="1:14" x14ac:dyDescent="0.35">
      <c r="A24" s="46" t="e">
        <f>'Plan de Acción 2026'!#REF!</f>
        <v>#REF!</v>
      </c>
      <c r="B24" s="50" t="e">
        <f>'Plan de Acción 2026'!#REF!</f>
        <v>#REF!</v>
      </c>
      <c r="C24" s="47" t="e">
        <f>'Plan de Acción 2026'!#REF!</f>
        <v>#REF!</v>
      </c>
      <c r="D24" s="51" t="e">
        <f>'Plan de Acción 2026'!#REF!</f>
        <v>#REF!</v>
      </c>
      <c r="E24" s="51" t="e">
        <f>'Plan de Acción 2026'!#REF!</f>
        <v>#REF!</v>
      </c>
      <c r="F24" s="48">
        <f>'Plan de Acción 2026'!U26</f>
        <v>0</v>
      </c>
      <c r="G24" s="48" t="e">
        <f>'Plan de Acción 2026'!#REF!</f>
        <v>#REF!</v>
      </c>
      <c r="H24" s="49" t="e">
        <f>'Plan de Acción 2026'!#REF!</f>
        <v>#REF!</v>
      </c>
      <c r="K24" s="14" t="s">
        <v>84</v>
      </c>
      <c r="L24" s="36">
        <v>1</v>
      </c>
    </row>
    <row r="25" spans="1:14" x14ac:dyDescent="0.35">
      <c r="A25" s="46">
        <f>'Plan de Acción 2026'!B26</f>
        <v>23</v>
      </c>
      <c r="B25" s="50" t="str">
        <f>'Plan de Acción 2026'!H26</f>
        <v>Erika Parra</v>
      </c>
      <c r="C25" s="47" t="str">
        <f>'Plan de Acción 2026'!D26</f>
        <v>Hacer seguimiento al cumplimiento del Plan Anual de Adquisiciones</v>
      </c>
      <c r="D25" s="51">
        <f>'Plan de Acción 2026'!M26</f>
        <v>1</v>
      </c>
      <c r="E25" s="51">
        <f>'Plan de Acción 2026'!Q26</f>
        <v>0</v>
      </c>
      <c r="F25" s="48" t="e">
        <f>'Plan de Acción 2026'!#REF!</f>
        <v>#REF!</v>
      </c>
      <c r="G25" s="48">
        <f>'Plan de Acción 2026'!Y26</f>
        <v>0</v>
      </c>
      <c r="H25" s="49">
        <f>'Plan de Acción 2026'!AA26</f>
        <v>0.25</v>
      </c>
      <c r="K25" s="14" t="s">
        <v>289</v>
      </c>
      <c r="L25" s="36">
        <v>1</v>
      </c>
    </row>
    <row r="26" spans="1:14" x14ac:dyDescent="0.35">
      <c r="A26" s="46" t="e">
        <f>'Plan de Acción 2026'!#REF!</f>
        <v>#REF!</v>
      </c>
      <c r="B26" s="50" t="e">
        <f>'Plan de Acción 2026'!#REF!</f>
        <v>#REF!</v>
      </c>
      <c r="C26" s="47" t="e">
        <f>'Plan de Acción 2026'!#REF!</f>
        <v>#REF!</v>
      </c>
      <c r="D26" s="51" t="e">
        <f>'Plan de Acción 2026'!#REF!</f>
        <v>#REF!</v>
      </c>
      <c r="E26" s="51" t="e">
        <f>'Plan de Acción 2026'!#REF!</f>
        <v>#REF!</v>
      </c>
      <c r="F26" s="48" t="e">
        <f>'Plan de Acción 2026'!#REF!</f>
        <v>#REF!</v>
      </c>
      <c r="G26" s="48" t="e">
        <f>'Plan de Acción 2026'!#REF!</f>
        <v>#REF!</v>
      </c>
      <c r="H26" s="49" t="e">
        <f>'Plan de Acción 2026'!#REF!</f>
        <v>#REF!</v>
      </c>
      <c r="K26" s="14" t="s">
        <v>150</v>
      </c>
      <c r="L26" s="36">
        <v>0.50049999999999994</v>
      </c>
    </row>
    <row r="27" spans="1:14" x14ac:dyDescent="0.35">
      <c r="A27" s="46" t="e">
        <f>'Plan de Acción 2026'!#REF!</f>
        <v>#REF!</v>
      </c>
      <c r="B27" s="50" t="e">
        <f>'Plan de Acción 2026'!#REF!</f>
        <v>#REF!</v>
      </c>
      <c r="C27" s="47" t="e">
        <f>'Plan de Acción 2026'!#REF!</f>
        <v>#REF!</v>
      </c>
      <c r="D27" s="51" t="e">
        <f>'Plan de Acción 2026'!#REF!</f>
        <v>#REF!</v>
      </c>
      <c r="E27" s="51" t="e">
        <f>'Plan de Acción 2026'!#REF!</f>
        <v>#REF!</v>
      </c>
      <c r="F27" s="48" t="e">
        <f>'Plan de Acción 2026'!#REF!</f>
        <v>#REF!</v>
      </c>
      <c r="G27" s="48" t="e">
        <f>'Plan de Acción 2026'!#REF!</f>
        <v>#REF!</v>
      </c>
      <c r="H27" s="49" t="e">
        <f>'Plan de Acción 2026'!#REF!</f>
        <v>#REF!</v>
      </c>
      <c r="K27" s="14" t="s">
        <v>166</v>
      </c>
      <c r="L27" s="36">
        <v>1</v>
      </c>
    </row>
    <row r="28" spans="1:14" x14ac:dyDescent="0.35">
      <c r="A28" s="46" t="e">
        <f>'Plan de Acción 2026'!#REF!</f>
        <v>#REF!</v>
      </c>
      <c r="B28" s="52" t="e">
        <f>'Plan de Acción 2026'!#REF!</f>
        <v>#REF!</v>
      </c>
      <c r="C28" s="53" t="e">
        <f>'Plan de Acción 2026'!#REF!</f>
        <v>#REF!</v>
      </c>
      <c r="D28" s="51" t="e">
        <f>'Plan de Acción 2026'!#REF!</f>
        <v>#REF!</v>
      </c>
      <c r="E28" s="51" t="e">
        <f>'Plan de Acción 2026'!#REF!</f>
        <v>#REF!</v>
      </c>
      <c r="F28" s="48" t="e">
        <f>'Plan de Acción 2026'!#REF!</f>
        <v>#REF!</v>
      </c>
      <c r="G28" s="48" t="e">
        <f>'Plan de Acción 2026'!#REF!</f>
        <v>#REF!</v>
      </c>
      <c r="H28" s="49" t="e">
        <f>'Plan de Acción 2026'!#REF!</f>
        <v>#REF!</v>
      </c>
      <c r="K28" s="14" t="s">
        <v>295</v>
      </c>
      <c r="L28" s="36">
        <v>1</v>
      </c>
    </row>
    <row r="29" spans="1:14" x14ac:dyDescent="0.35">
      <c r="A29" s="46" t="e">
        <f>'Plan de Acción 2026'!#REF!</f>
        <v>#REF!</v>
      </c>
      <c r="B29" s="50" t="e">
        <f>'Plan de Acción 2026'!#REF!</f>
        <v>#REF!</v>
      </c>
      <c r="C29" s="47" t="e">
        <f>'Plan de Acción 2026'!#REF!</f>
        <v>#REF!</v>
      </c>
      <c r="D29" s="51" t="e">
        <f>'Plan de Acción 2026'!#REF!</f>
        <v>#REF!</v>
      </c>
      <c r="E29" s="51" t="e">
        <f>'Plan de Acción 2026'!#REF!</f>
        <v>#REF!</v>
      </c>
      <c r="F29" s="48" t="e">
        <f>'Plan de Acción 2026'!#REF!</f>
        <v>#REF!</v>
      </c>
      <c r="G29" s="48" t="e">
        <f>'Plan de Acción 2026'!#REF!</f>
        <v>#REF!</v>
      </c>
      <c r="H29" s="49" t="e">
        <f>'Plan de Acción 2026'!#REF!</f>
        <v>#REF!</v>
      </c>
      <c r="K29" s="14" t="s">
        <v>296</v>
      </c>
      <c r="L29" s="36">
        <v>1</v>
      </c>
    </row>
    <row r="30" spans="1:14" x14ac:dyDescent="0.35">
      <c r="A30" s="46" t="e">
        <f>'Plan de Acción 2026'!#REF!</f>
        <v>#REF!</v>
      </c>
      <c r="B30" s="50" t="e">
        <f>'Plan de Acción 2026'!#REF!</f>
        <v>#REF!</v>
      </c>
      <c r="C30" s="47" t="e">
        <f>'Plan de Acción 2026'!#REF!</f>
        <v>#REF!</v>
      </c>
      <c r="D30" s="51" t="e">
        <f>'Plan de Acción 2026'!#REF!</f>
        <v>#REF!</v>
      </c>
      <c r="E30" s="51" t="e">
        <f>'Plan de Acción 2026'!#REF!</f>
        <v>#REF!</v>
      </c>
      <c r="F30" s="48">
        <f>'Plan de Acción 2026'!U28</f>
        <v>0</v>
      </c>
      <c r="G30" s="48" t="e">
        <f>'Plan de Acción 2026'!#REF!</f>
        <v>#REF!</v>
      </c>
      <c r="H30" s="49" t="e">
        <f>'Plan de Acción 2026'!#REF!</f>
        <v>#REF!</v>
      </c>
      <c r="K30" s="14" t="s">
        <v>113</v>
      </c>
      <c r="L30" s="36">
        <v>0.25074999999999997</v>
      </c>
    </row>
    <row r="31" spans="1:14" x14ac:dyDescent="0.35">
      <c r="A31" s="46">
        <f>'Plan de Acción 2026'!B28</f>
        <v>25</v>
      </c>
      <c r="B31" s="50" t="str">
        <f>'Plan de Acción 2026'!H28</f>
        <v>Francy Gomez</v>
      </c>
      <c r="C31" s="47" t="str">
        <f>'Plan de Acción 2026'!D28</f>
        <v>Implementar la política institucional de gestión documental a través del Plan Institucional de Archivos, el Programa de Gestión Documental y el Sistema Integrado de Conservación</v>
      </c>
      <c r="D31" s="51">
        <f>'Plan de Acción 2026'!M28</f>
        <v>1</v>
      </c>
      <c r="E31" s="51">
        <f>'Plan de Acción 2026'!Q28</f>
        <v>0</v>
      </c>
      <c r="F31" s="48">
        <f>'Plan de Acción 2026'!U29</f>
        <v>0</v>
      </c>
      <c r="G31" s="48">
        <f>'Plan de Acción 2026'!Y28</f>
        <v>0</v>
      </c>
      <c r="H31" s="49">
        <f>'Plan de Acción 2026'!AA28</f>
        <v>0.09</v>
      </c>
      <c r="K31" s="14" t="s">
        <v>297</v>
      </c>
      <c r="L31" s="36">
        <v>0.50049999999999994</v>
      </c>
    </row>
    <row r="32" spans="1:14" x14ac:dyDescent="0.35">
      <c r="A32" s="46">
        <f>'Plan de Acción 2026'!B29</f>
        <v>26</v>
      </c>
      <c r="B32" s="50" t="str">
        <f>'Plan de Acción 2026'!H29</f>
        <v>Francy Gomez</v>
      </c>
      <c r="C32" s="47" t="str">
        <f>'Plan de Acción 2026'!D29</f>
        <v>Implementar las Tablas de Retención Documental en todas las dependencias de la entidad</v>
      </c>
      <c r="D32" s="51">
        <f>'Plan de Acción 2026'!M29</f>
        <v>1</v>
      </c>
      <c r="E32" s="51">
        <f>'Plan de Acción 2026'!Q29</f>
        <v>0</v>
      </c>
      <c r="F32" s="48">
        <f>'Plan de Acción 2026'!U30</f>
        <v>1E-3</v>
      </c>
      <c r="G32" s="48">
        <f>'Plan de Acción 2026'!Y29</f>
        <v>0</v>
      </c>
      <c r="H32" s="49">
        <f>'Plan de Acción 2026'!AA29</f>
        <v>0</v>
      </c>
      <c r="K32" s="14" t="s">
        <v>298</v>
      </c>
      <c r="L32" s="36">
        <v>1</v>
      </c>
    </row>
    <row r="33" spans="1:12" x14ac:dyDescent="0.35">
      <c r="A33" s="46">
        <f>'Plan de Acción 2026'!B30</f>
        <v>27</v>
      </c>
      <c r="B33" s="50" t="str">
        <f>'Plan de Acción 2026'!H30</f>
        <v>Francy Gomez</v>
      </c>
      <c r="C33" s="47" t="str">
        <f>'Plan de Acción 2026'!D30</f>
        <v>Monitorear el cumplimiento a la gestión y respuesta de las PQRSD que ingresan a la entidad</v>
      </c>
      <c r="D33" s="51">
        <f>'Plan de Acción 2026'!M30</f>
        <v>1</v>
      </c>
      <c r="E33" s="51">
        <f>'Plan de Acción 2026'!Q30</f>
        <v>1E-3</v>
      </c>
      <c r="F33" s="48" t="e">
        <f>'Plan de Acción 2026'!#REF!</f>
        <v>#REF!</v>
      </c>
      <c r="G33" s="48">
        <f>'Plan de Acción 2026'!Y30</f>
        <v>1E-3</v>
      </c>
      <c r="H33" s="49">
        <f>'Plan de Acción 2026'!AA30</f>
        <v>0.25074999999999997</v>
      </c>
      <c r="K33" s="14" t="s">
        <v>299</v>
      </c>
      <c r="L33" s="36">
        <v>1</v>
      </c>
    </row>
    <row r="34" spans="1:12" x14ac:dyDescent="0.35">
      <c r="A34" s="46" t="e">
        <f>'Plan de Acción 2026'!#REF!</f>
        <v>#REF!</v>
      </c>
      <c r="B34" s="52" t="e">
        <f>'Plan de Acción 2026'!#REF!</f>
        <v>#REF!</v>
      </c>
      <c r="C34" s="53" t="e">
        <f>'Plan de Acción 2026'!#REF!</f>
        <v>#REF!</v>
      </c>
      <c r="D34" s="51" t="e">
        <f>'Plan de Acción 2026'!#REF!</f>
        <v>#REF!</v>
      </c>
      <c r="E34" s="51" t="e">
        <f>'Plan de Acción 2026'!#REF!</f>
        <v>#REF!</v>
      </c>
      <c r="F34" s="48">
        <f>'Plan de Acción 2026'!U31</f>
        <v>0</v>
      </c>
      <c r="G34" s="48" t="e">
        <f>'Plan de Acción 2026'!#REF!</f>
        <v>#REF!</v>
      </c>
      <c r="H34" s="49" t="e">
        <f>'Plan de Acción 2026'!#REF!</f>
        <v>#REF!</v>
      </c>
      <c r="K34" s="14" t="s">
        <v>300</v>
      </c>
      <c r="L34" s="36">
        <v>0.69253846153846155</v>
      </c>
    </row>
    <row r="35" spans="1:12" x14ac:dyDescent="0.35">
      <c r="A35" s="46">
        <f>'Plan de Acción 2026'!B31</f>
        <v>28</v>
      </c>
      <c r="B35" s="50" t="str">
        <f>'Plan de Acción 2026'!H31</f>
        <v>Profesional del Presupuesto</v>
      </c>
      <c r="C35" s="47" t="str">
        <f>'Plan de Acción 2026'!D31</f>
        <v xml:space="preserve">Realizar seguimiento mensual a los contratos que tiene saldos, para que los procesos desarrollen las actividades de liquidación y liberación. </v>
      </c>
      <c r="D35" s="51">
        <f>'Plan de Acción 2026'!M31</f>
        <v>1</v>
      </c>
      <c r="E35" s="51">
        <f>'Plan de Acción 2026'!Q31</f>
        <v>0</v>
      </c>
      <c r="F35" s="48">
        <f>'Plan de Acción 2026'!U34</f>
        <v>0</v>
      </c>
      <c r="G35" s="48">
        <f>'Plan de Acción 2026'!Y31</f>
        <v>0</v>
      </c>
      <c r="H35" s="49">
        <f>'Plan de Acción 2026'!AA31</f>
        <v>0.25</v>
      </c>
      <c r="K35" s="14" t="s">
        <v>301</v>
      </c>
      <c r="L35" s="36">
        <v>0.60039999999999982</v>
      </c>
    </row>
    <row r="36" spans="1:12" x14ac:dyDescent="0.35">
      <c r="A36" s="46">
        <f>'Plan de Acción 2026'!B34</f>
        <v>31</v>
      </c>
      <c r="B36" s="50" t="str">
        <f>'Plan de Acción 2026'!H34</f>
        <v>Profesional de Jurídica</v>
      </c>
      <c r="C36" s="47" t="str">
        <f>'Plan de Acción 2026'!D34</f>
        <v>Ejecuciónlas actividades de la Política de Prevención del Daño Antijurídico 2025-2026</v>
      </c>
      <c r="D36" s="51">
        <f>'Plan de Acción 2026'!M34</f>
        <v>1</v>
      </c>
      <c r="E36" s="51">
        <f>'Plan de Acción 2026'!Q34</f>
        <v>0</v>
      </c>
      <c r="F36" s="48" t="e">
        <f>'Plan de Acción 2026'!#REF!</f>
        <v>#REF!</v>
      </c>
      <c r="G36" s="48">
        <f>'Plan de Acción 2026'!Y34</f>
        <v>0</v>
      </c>
      <c r="H36" s="49">
        <f>'Plan de Acción 2026'!AA34</f>
        <v>0.4</v>
      </c>
      <c r="K36" s="14" t="s">
        <v>302</v>
      </c>
      <c r="L36" s="36">
        <v>1</v>
      </c>
    </row>
    <row r="37" spans="1:12" x14ac:dyDescent="0.35">
      <c r="A37" s="46" t="e">
        <f>'Plan de Acción 2026'!#REF!</f>
        <v>#REF!</v>
      </c>
      <c r="B37" s="50" t="e">
        <f>'Plan de Acción 2026'!#REF!</f>
        <v>#REF!</v>
      </c>
      <c r="C37" s="47" t="e">
        <f>'Plan de Acción 2026'!#REF!</f>
        <v>#REF!</v>
      </c>
      <c r="D37" s="51" t="e">
        <f>'Plan de Acción 2026'!#REF!</f>
        <v>#REF!</v>
      </c>
      <c r="E37" s="51" t="e">
        <f>'Plan de Acción 2026'!#REF!</f>
        <v>#REF!</v>
      </c>
      <c r="F37" s="48">
        <f>'Plan de Acción 2026'!U35</f>
        <v>0</v>
      </c>
      <c r="G37" s="48" t="e">
        <f>'Plan de Acción 2026'!#REF!</f>
        <v>#REF!</v>
      </c>
      <c r="H37" s="49" t="e">
        <f>'Plan de Acción 2026'!#REF!</f>
        <v>#REF!</v>
      </c>
      <c r="K37" s="14" t="s">
        <v>303</v>
      </c>
      <c r="L37" s="36">
        <v>0.68994827586206886</v>
      </c>
    </row>
    <row r="38" spans="1:12" x14ac:dyDescent="0.35">
      <c r="A38" s="46">
        <f>'Plan de Acción 2026'!B35</f>
        <v>32</v>
      </c>
      <c r="B38" s="50" t="str">
        <f>'Plan de Acción 2026'!H35</f>
        <v>Profesional de Jurídica</v>
      </c>
      <c r="C38" s="47" t="str">
        <f>'Plan de Acción 2026'!D35</f>
        <v>Realizar la actualización de la plataforma pública SIGEP con la vinculación y desvinculación del talento humano contratado mediante contrato de prestación de servicios.</v>
      </c>
      <c r="D38" s="51">
        <f>'Plan de Acción 2026'!M35</f>
        <v>1</v>
      </c>
      <c r="E38" s="51">
        <f>'Plan de Acción 2026'!Q35</f>
        <v>0</v>
      </c>
      <c r="F38" s="48" t="e">
        <f>'Plan de Acción 2026'!#REF!</f>
        <v>#REF!</v>
      </c>
      <c r="G38" s="48">
        <f>'Plan de Acción 2026'!Y35</f>
        <v>0</v>
      </c>
      <c r="H38" s="49">
        <f>'Plan de Acción 2026'!AA35</f>
        <v>0.25</v>
      </c>
    </row>
    <row r="39" spans="1:12" x14ac:dyDescent="0.35">
      <c r="A39" s="46" t="e">
        <f>'Plan de Acción 2026'!#REF!</f>
        <v>#REF!</v>
      </c>
      <c r="B39" s="50" t="e">
        <f>'Plan de Acción 2026'!#REF!</f>
        <v>#REF!</v>
      </c>
      <c r="C39" s="47" t="e">
        <f>'Plan de Acción 2026'!#REF!</f>
        <v>#REF!</v>
      </c>
      <c r="D39" s="51" t="e">
        <f>'Plan de Acción 2026'!#REF!</f>
        <v>#REF!</v>
      </c>
      <c r="E39" s="51" t="e">
        <f>'Plan de Acción 2026'!#REF!</f>
        <v>#REF!</v>
      </c>
      <c r="F39" s="48" t="e">
        <f>'Plan de Acción 2026'!#REF!</f>
        <v>#REF!</v>
      </c>
      <c r="G39" s="48" t="e">
        <f>'Plan de Acción 2026'!#REF!</f>
        <v>#REF!</v>
      </c>
      <c r="H39" s="49" t="e">
        <f>'Plan de Acción 2026'!#REF!</f>
        <v>#REF!</v>
      </c>
    </row>
    <row r="40" spans="1:12" x14ac:dyDescent="0.35">
      <c r="A40" s="46" t="e">
        <f>'Plan de Acción 2026'!#REF!</f>
        <v>#REF!</v>
      </c>
      <c r="B40" s="50" t="e">
        <f>'Plan de Acción 2026'!#REF!</f>
        <v>#REF!</v>
      </c>
      <c r="C40" s="47" t="e">
        <f>'Plan de Acción 2026'!#REF!</f>
        <v>#REF!</v>
      </c>
      <c r="D40" s="51" t="e">
        <f>'Plan de Acción 2026'!#REF!</f>
        <v>#REF!</v>
      </c>
      <c r="E40" s="51" t="e">
        <f>'Plan de Acción 2026'!#REF!</f>
        <v>#REF!</v>
      </c>
      <c r="F40" s="48" t="e">
        <f>'Plan de Acción 2026'!#REF!</f>
        <v>#REF!</v>
      </c>
      <c r="G40" s="48" t="e">
        <f>'Plan de Acción 2026'!#REF!</f>
        <v>#REF!</v>
      </c>
      <c r="H40" s="49" t="e">
        <f>'Plan de Acción 2026'!#REF!</f>
        <v>#REF!</v>
      </c>
    </row>
    <row r="41" spans="1:12" x14ac:dyDescent="0.35">
      <c r="A41" s="46" t="e">
        <f>'Plan de Acción 2026'!#REF!</f>
        <v>#REF!</v>
      </c>
      <c r="B41" s="50" t="e">
        <f>'Plan de Acción 2026'!#REF!</f>
        <v>#REF!</v>
      </c>
      <c r="C41" s="47" t="e">
        <f>'Plan de Acción 2026'!#REF!</f>
        <v>#REF!</v>
      </c>
      <c r="D41" s="51" t="e">
        <f>'Plan de Acción 2026'!#REF!</f>
        <v>#REF!</v>
      </c>
      <c r="E41" s="51" t="e">
        <f>'Plan de Acción 2026'!#REF!</f>
        <v>#REF!</v>
      </c>
      <c r="F41" s="48">
        <f>'Plan de Acción 2026'!U37</f>
        <v>0</v>
      </c>
      <c r="G41" s="48" t="e">
        <f>'Plan de Acción 2026'!#REF!</f>
        <v>#REF!</v>
      </c>
      <c r="H41" s="49" t="e">
        <f>'Plan de Acción 2026'!#REF!</f>
        <v>#REF!</v>
      </c>
    </row>
    <row r="42" spans="1:12" x14ac:dyDescent="0.35">
      <c r="A42" s="46">
        <f>'Plan de Acción 2026'!B37</f>
        <v>34</v>
      </c>
      <c r="B42" s="50" t="str">
        <f>'Plan de Acción 2026'!H37</f>
        <v>Nelson Reina</v>
      </c>
      <c r="C42" s="47" t="str">
        <f>'Plan de Acción 2026'!D37</f>
        <v>Elaborar y ejecutar el Plan de seguridad y privacidad de la información aprobado y publicado</v>
      </c>
      <c r="D42" s="51">
        <f>'Plan de Acción 2026'!M37</f>
        <v>1</v>
      </c>
      <c r="E42" s="51">
        <f>'Plan de Acción 2026'!Q37</f>
        <v>0</v>
      </c>
      <c r="F42" s="48">
        <f>'Plan de Acción 2026'!U38</f>
        <v>0</v>
      </c>
      <c r="G42" s="48">
        <f>'Plan de Acción 2026'!Y37</f>
        <v>0</v>
      </c>
      <c r="H42" s="49">
        <f>'Plan de Acción 2026'!AA37</f>
        <v>0.31</v>
      </c>
    </row>
    <row r="43" spans="1:12" x14ac:dyDescent="0.35">
      <c r="A43" s="46">
        <f>'Plan de Acción 2026'!B38</f>
        <v>35</v>
      </c>
      <c r="B43" s="50" t="str">
        <f>'Plan de Acción 2026'!H38</f>
        <v>Nelson Reina</v>
      </c>
      <c r="C43" s="47" t="str">
        <f>'Plan de Acción 2026'!D38</f>
        <v>Elaborar y ejecutar el Plan de riesgos de información aprobado y publicado</v>
      </c>
      <c r="D43" s="51">
        <f>'Plan de Acción 2026'!M38</f>
        <v>1</v>
      </c>
      <c r="E43" s="51">
        <f>'Plan de Acción 2026'!Q38</f>
        <v>0</v>
      </c>
      <c r="F43" s="48">
        <f>'Plan de Acción 2026'!U39</f>
        <v>0</v>
      </c>
      <c r="G43" s="48">
        <f>'Plan de Acción 2026'!Y38</f>
        <v>0</v>
      </c>
      <c r="H43" s="49">
        <f>'Plan de Acción 2026'!AA38</f>
        <v>0.22</v>
      </c>
    </row>
    <row r="44" spans="1:12" x14ac:dyDescent="0.35">
      <c r="A44" s="46">
        <f>'Plan de Acción 2026'!B39</f>
        <v>36</v>
      </c>
      <c r="B44" s="50" t="str">
        <f>'Plan de Acción 2026'!H39</f>
        <v>Nelson Reina</v>
      </c>
      <c r="C44" s="47" t="str">
        <f>'Plan de Acción 2026'!D39</f>
        <v>Elaborar y ejecutar Plan Estratégico de Tecnología de la Información PETI, así como la publicación de los resultados en la página web de la entidad</v>
      </c>
      <c r="D44" s="51">
        <f>'Plan de Acción 2026'!M39</f>
        <v>1</v>
      </c>
      <c r="E44" s="51">
        <f>'Plan de Acción 2026'!Q39</f>
        <v>0</v>
      </c>
      <c r="F44" s="48" t="e">
        <f>'Plan de Acción 2026'!#REF!</f>
        <v>#REF!</v>
      </c>
      <c r="G44" s="48">
        <f>'Plan de Acción 2026'!Y39</f>
        <v>0</v>
      </c>
      <c r="H44" s="49">
        <f>'Plan de Acción 2026'!AA39</f>
        <v>0.45</v>
      </c>
    </row>
    <row r="45" spans="1:12" x14ac:dyDescent="0.35">
      <c r="A45" s="46" t="e">
        <f>'Plan de Acción 2026'!#REF!</f>
        <v>#REF!</v>
      </c>
      <c r="B45" s="50" t="e">
        <f>'Plan de Acción 2026'!#REF!</f>
        <v>#REF!</v>
      </c>
      <c r="C45" s="47" t="e">
        <f>'Plan de Acción 2026'!#REF!</f>
        <v>#REF!</v>
      </c>
      <c r="D45" s="51" t="e">
        <f>'Plan de Acción 2026'!#REF!</f>
        <v>#REF!</v>
      </c>
      <c r="E45" s="51" t="e">
        <f>'Plan de Acción 2026'!#REF!</f>
        <v>#REF!</v>
      </c>
      <c r="F45" s="48" t="e">
        <f>'Plan de Acción 2026'!#REF!</f>
        <v>#REF!</v>
      </c>
      <c r="G45" s="48" t="e">
        <f>'Plan de Acción 2026'!#REF!</f>
        <v>#REF!</v>
      </c>
      <c r="H45" s="49" t="e">
        <f>'Plan de Acción 2026'!#REF!</f>
        <v>#REF!</v>
      </c>
    </row>
    <row r="46" spans="1:12" x14ac:dyDescent="0.35">
      <c r="A46" s="46" t="e">
        <f>'Plan de Acción 2026'!#REF!</f>
        <v>#REF!</v>
      </c>
      <c r="B46" s="52" t="e">
        <f>'Plan de Acción 2026'!#REF!</f>
        <v>#REF!</v>
      </c>
      <c r="C46" s="53" t="e">
        <f>'Plan de Acción 2026'!#REF!</f>
        <v>#REF!</v>
      </c>
      <c r="D46" s="51" t="e">
        <f>'Plan de Acción 2026'!#REF!</f>
        <v>#REF!</v>
      </c>
      <c r="E46" s="51" t="e">
        <f>'Plan de Acción 2026'!#REF!</f>
        <v>#REF!</v>
      </c>
      <c r="F46" s="48" t="e">
        <f>'Plan de Acción 2026'!#REF!</f>
        <v>#REF!</v>
      </c>
      <c r="G46" s="48" t="e">
        <f>'Plan de Acción 2026'!#REF!</f>
        <v>#REF!</v>
      </c>
      <c r="H46" s="49" t="e">
        <f>'Plan de Acción 2026'!#REF!</f>
        <v>#REF!</v>
      </c>
    </row>
    <row r="47" spans="1:12" x14ac:dyDescent="0.35">
      <c r="A47" s="46" t="e">
        <f>'Plan de Acción 2026'!#REF!</f>
        <v>#REF!</v>
      </c>
      <c r="B47" s="52" t="e">
        <f>'Plan de Acción 2026'!#REF!</f>
        <v>#REF!</v>
      </c>
      <c r="C47" s="53" t="e">
        <f>'Plan de Acción 2026'!#REF!</f>
        <v>#REF!</v>
      </c>
      <c r="D47" s="51" t="e">
        <f>'Plan de Acción 2026'!#REF!</f>
        <v>#REF!</v>
      </c>
      <c r="E47" s="51" t="e">
        <f>'Plan de Acción 2026'!#REF!</f>
        <v>#REF!</v>
      </c>
      <c r="F47" s="48" t="e">
        <f>'Plan de Acción 2026'!#REF!</f>
        <v>#REF!</v>
      </c>
      <c r="G47" s="48" t="e">
        <f>'Plan de Acción 2026'!#REF!</f>
        <v>#REF!</v>
      </c>
      <c r="H47" s="49" t="e">
        <f>'Plan de Acción 2026'!#REF!</f>
        <v>#REF!</v>
      </c>
    </row>
    <row r="48" spans="1:12" x14ac:dyDescent="0.35">
      <c r="A48" s="46" t="e">
        <f>'Plan de Acción 2026'!#REF!</f>
        <v>#REF!</v>
      </c>
      <c r="B48" s="52" t="e">
        <f>'Plan de Acción 2026'!#REF!</f>
        <v>#REF!</v>
      </c>
      <c r="C48" s="53" t="e">
        <f>'Plan de Acción 2026'!#REF!</f>
        <v>#REF!</v>
      </c>
      <c r="D48" s="51" t="e">
        <f>'Plan de Acción 2026'!#REF!</f>
        <v>#REF!</v>
      </c>
      <c r="E48" s="51" t="e">
        <f>'Plan de Acción 2026'!#REF!</f>
        <v>#REF!</v>
      </c>
      <c r="F48" s="48" t="e">
        <f>'Plan de Acción 2026'!#REF!</f>
        <v>#REF!</v>
      </c>
      <c r="G48" s="48" t="e">
        <f>'Plan de Acción 2026'!#REF!</f>
        <v>#REF!</v>
      </c>
      <c r="H48" s="49" t="e">
        <f>'Plan de Acción 2026'!#REF!</f>
        <v>#REF!</v>
      </c>
    </row>
    <row r="49" spans="1:8" x14ac:dyDescent="0.35">
      <c r="A49" s="46" t="e">
        <f>'Plan de Acción 2026'!#REF!</f>
        <v>#REF!</v>
      </c>
      <c r="B49" s="50" t="e">
        <f>'Plan de Acción 2026'!#REF!</f>
        <v>#REF!</v>
      </c>
      <c r="C49" s="47" t="e">
        <f>'Plan de Acción 2026'!#REF!</f>
        <v>#REF!</v>
      </c>
      <c r="D49" s="51" t="e">
        <f>'Plan de Acción 2026'!#REF!</f>
        <v>#REF!</v>
      </c>
      <c r="E49" s="51" t="e">
        <f>'Plan de Acción 2026'!#REF!</f>
        <v>#REF!</v>
      </c>
      <c r="F49" s="48" t="e">
        <f>'Plan de Acción 2026'!#REF!</f>
        <v>#REF!</v>
      </c>
      <c r="G49" s="48" t="e">
        <f>'Plan de Acción 2026'!#REF!</f>
        <v>#REF!</v>
      </c>
      <c r="H49" s="49" t="e">
        <f>'Plan de Acción 2026'!#REF!</f>
        <v>#REF!</v>
      </c>
    </row>
    <row r="50" spans="1:8" x14ac:dyDescent="0.35">
      <c r="A50" s="46" t="e">
        <f>'Plan de Acción 2026'!#REF!</f>
        <v>#REF!</v>
      </c>
      <c r="B50" s="50" t="e">
        <f>'Plan de Acción 2026'!#REF!</f>
        <v>#REF!</v>
      </c>
      <c r="C50" s="47" t="e">
        <f>'Plan de Acción 2026'!#REF!</f>
        <v>#REF!</v>
      </c>
      <c r="D50" s="51" t="e">
        <f>'Plan de Acción 2026'!#REF!</f>
        <v>#REF!</v>
      </c>
      <c r="E50" s="51" t="e">
        <f>'Plan de Acción 2026'!#REF!</f>
        <v>#REF!</v>
      </c>
      <c r="F50" s="48">
        <f>'Plan de Acción 2026'!U42</f>
        <v>0</v>
      </c>
      <c r="G50" s="48" t="e">
        <f>'Plan de Acción 2026'!#REF!</f>
        <v>#REF!</v>
      </c>
      <c r="H50" s="49" t="e">
        <f>'Plan de Acción 2026'!#REF!</f>
        <v>#REF!</v>
      </c>
    </row>
    <row r="51" spans="1:8" x14ac:dyDescent="0.35">
      <c r="A51" s="46">
        <f>'Plan de Acción 2026'!B42</f>
        <v>39</v>
      </c>
      <c r="B51" s="50" t="str">
        <f>'Plan de Acción 2026'!H42</f>
        <v xml:space="preserve">Katherin Mora / Camilo Calderón </v>
      </c>
      <c r="C51" s="47" t="str">
        <f>'Plan de Acción 2026'!D42</f>
        <v>Cumplir con la meta comercial de diez mil setecientos sesenta y seis millones seiscientos ochenta mil setecientos cincuenta y cuatro pesos M/CTE ($10.766.680.754) durante la vigencia 2026.</v>
      </c>
      <c r="D51" s="51">
        <f>'Plan de Acción 2026'!M42</f>
        <v>0.9999984988385715</v>
      </c>
      <c r="E51" s="51">
        <f>'Plan de Acción 2026'!Q42</f>
        <v>1E-3</v>
      </c>
      <c r="F51" s="48">
        <f>'Plan de Acción 2026'!U43</f>
        <v>0</v>
      </c>
      <c r="G51" s="48">
        <f>'Plan de Acción 2026'!Y42</f>
        <v>0</v>
      </c>
      <c r="H51" s="49">
        <f>'Plan de Acción 2026'!AA42</f>
        <v>0.24999962470964288</v>
      </c>
    </row>
    <row r="52" spans="1:8" x14ac:dyDescent="0.35">
      <c r="A52" s="46">
        <f>'Plan de Acción 2026'!B43</f>
        <v>40</v>
      </c>
      <c r="B52" s="50" t="str">
        <f>'Plan de Acción 2026'!H43</f>
        <v xml:space="preserve">Katherin Mora / Camilo Calderón </v>
      </c>
      <c r="C52" s="47" t="str">
        <f>'Plan de Acción 2026'!D43</f>
        <v xml:space="preserve">Elaborar la propuesta inicial de los proyectos de gerencia integral con el modelo costeo adoptado. </v>
      </c>
      <c r="D52" s="51">
        <f>'Plan de Acción 2026'!M43</f>
        <v>1</v>
      </c>
      <c r="E52" s="51">
        <f>'Plan de Acción 2026'!Q43</f>
        <v>1E-3</v>
      </c>
      <c r="F52" s="48">
        <f>'Plan de Acción 2026'!U45</f>
        <v>0</v>
      </c>
      <c r="G52" s="48">
        <f>'Plan de Acción 2026'!Y43</f>
        <v>0</v>
      </c>
      <c r="H52" s="49">
        <f>'Plan de Acción 2026'!AA43</f>
        <v>0.25</v>
      </c>
    </row>
    <row r="53" spans="1:8" x14ac:dyDescent="0.35">
      <c r="A53" s="46">
        <f>'Plan de Acción 2026'!B45</f>
        <v>42</v>
      </c>
      <c r="B53" s="50" t="str">
        <f>'Plan de Acción 2026'!H45</f>
        <v>Katherin Mora / Diana Zambrano</v>
      </c>
      <c r="C53" s="47" t="str">
        <f>'Plan de Acción 2026'!D45</f>
        <v xml:space="preserve">Realizar seguimientos a la proyección de los traslados de las cuota de gerencia. </v>
      </c>
      <c r="D53" s="51">
        <f>'Plan de Acción 2026'!M45</f>
        <v>1</v>
      </c>
      <c r="E53" s="51">
        <f>'Plan de Acción 2026'!Q45</f>
        <v>0</v>
      </c>
      <c r="F53" s="48" t="e">
        <f>'Plan de Acción 2026'!#REF!</f>
        <v>#REF!</v>
      </c>
      <c r="G53" s="48">
        <f>'Plan de Acción 2026'!Y45</f>
        <v>0</v>
      </c>
      <c r="H53" s="49">
        <f>'Plan de Acción 2026'!AA45</f>
        <v>0.25</v>
      </c>
    </row>
    <row r="54" spans="1:8" x14ac:dyDescent="0.35">
      <c r="A54" s="46" t="e">
        <f>'Plan de Acción 2026'!#REF!</f>
        <v>#REF!</v>
      </c>
      <c r="B54" s="50" t="e">
        <f>'Plan de Acción 2026'!#REF!</f>
        <v>#REF!</v>
      </c>
      <c r="C54" s="47" t="e">
        <f>'Plan de Acción 2026'!#REF!</f>
        <v>#REF!</v>
      </c>
      <c r="D54" s="51" t="e">
        <f>'Plan de Acción 2026'!#REF!</f>
        <v>#REF!</v>
      </c>
      <c r="E54" s="51" t="e">
        <f>'Plan de Acción 2026'!#REF!</f>
        <v>#REF!</v>
      </c>
      <c r="F54" s="48">
        <f>'Plan de Acción 2026'!U47</f>
        <v>0</v>
      </c>
      <c r="G54" s="48" t="e">
        <f>'Plan de Acción 2026'!#REF!</f>
        <v>#REF!</v>
      </c>
      <c r="H54" s="49" t="e">
        <f>'Plan de Acción 2026'!#REF!</f>
        <v>#REF!</v>
      </c>
    </row>
    <row r="55" spans="1:8" x14ac:dyDescent="0.35">
      <c r="A55" s="46">
        <f>'Plan de Acción 2026'!B47</f>
        <v>44</v>
      </c>
      <c r="B55" s="50" t="str">
        <f>'Plan de Acción 2026'!H47</f>
        <v xml:space="preserve">Katherin Mora / Ruben Valencia </v>
      </c>
      <c r="C55" s="47" t="str">
        <f>'Plan de Acción 2026'!D47</f>
        <v xml:space="preserve">Digitalizar y asegurar la disponibilidad de la información precontractual, contractual y poscontractual en los sistema de información. </v>
      </c>
      <c r="D55" s="51">
        <f>'Plan de Acción 2026'!M47</f>
        <v>1</v>
      </c>
      <c r="E55" s="51">
        <f>'Plan de Acción 2026'!Q47</f>
        <v>0</v>
      </c>
      <c r="F55" s="48" t="e">
        <f>'Plan de Acción 2026'!#REF!</f>
        <v>#REF!</v>
      </c>
      <c r="G55" s="48">
        <f>'Plan de Acción 2026'!Y47</f>
        <v>0</v>
      </c>
      <c r="H55" s="49">
        <f>'Plan de Acción 2026'!AA47</f>
        <v>0.25</v>
      </c>
    </row>
    <row r="56" spans="1:8" x14ac:dyDescent="0.35">
      <c r="A56" s="46" t="e">
        <f>'Plan de Acción 2026'!#REF!</f>
        <v>#REF!</v>
      </c>
      <c r="B56" s="50" t="e">
        <f>'Plan de Acción 2026'!#REF!</f>
        <v>#REF!</v>
      </c>
      <c r="C56" s="47" t="e">
        <f>'Plan de Acción 2026'!#REF!</f>
        <v>#REF!</v>
      </c>
      <c r="D56" s="51" t="e">
        <f>'Plan de Acción 2026'!#REF!</f>
        <v>#REF!</v>
      </c>
      <c r="E56" s="51" t="e">
        <f>'Plan de Acción 2026'!#REF!</f>
        <v>#REF!</v>
      </c>
      <c r="F56" s="48">
        <f>'Plan de Acción 2026'!U48</f>
        <v>0</v>
      </c>
      <c r="G56" s="48" t="e">
        <f>'Plan de Acción 2026'!#REF!</f>
        <v>#REF!</v>
      </c>
      <c r="H56" s="49" t="e">
        <f>'Plan de Acción 2026'!#REF!</f>
        <v>#REF!</v>
      </c>
    </row>
    <row r="57" spans="1:8" x14ac:dyDescent="0.35">
      <c r="A57" s="46">
        <f>'Plan de Acción 2026'!B48</f>
        <v>45</v>
      </c>
      <c r="B57" s="50" t="str">
        <f>'Plan de Acción 2026'!H48</f>
        <v>Katherin Mora / Miller Mahecha</v>
      </c>
      <c r="C57" s="47" t="str">
        <f>'Plan de Acción 2026'!D48</f>
        <v>Realizar la gestión del cierre y/o liquidación  de los contratos derivados, asegurando que estén sobre el 70% del total de los contratos que superen los 4 meses de terminados.</v>
      </c>
      <c r="D57" s="51">
        <f>'Plan de Acción 2026'!M48</f>
        <v>0.39090909090909093</v>
      </c>
      <c r="E57" s="51">
        <f>'Plan de Acción 2026'!Q48</f>
        <v>0</v>
      </c>
      <c r="F57" s="48">
        <f>'Plan de Acción 2026'!U49</f>
        <v>0</v>
      </c>
      <c r="G57" s="48">
        <f>'Plan de Acción 2026'!Y48</f>
        <v>0</v>
      </c>
      <c r="H57" s="49">
        <f>'Plan de Acción 2026'!AA48</f>
        <v>7.8181818181818186E-2</v>
      </c>
    </row>
    <row r="58" spans="1:8" x14ac:dyDescent="0.35">
      <c r="A58" s="46">
        <f>'Plan de Acción 2026'!B49</f>
        <v>46</v>
      </c>
      <c r="B58" s="50" t="str">
        <f>'Plan de Acción 2026'!H49</f>
        <v>Katherin Mora / Miller Mahecha</v>
      </c>
      <c r="C58" s="47" t="str">
        <f>'Plan de Acción 2026'!D49</f>
        <v>Desarrollar la gestión de cierre financiero y entrega de productos requeridos para la proyección del acta de liquidación del 70% del total de los contratos interadministrativos que superen los 4 meses de terminados.</v>
      </c>
      <c r="D58" s="51">
        <f>'Plan de Acción 2026'!M49</f>
        <v>0.54545454545454541</v>
      </c>
      <c r="E58" s="51">
        <f>'Plan de Acción 2026'!Q49</f>
        <v>0</v>
      </c>
      <c r="F58" s="48">
        <f>'Plan de Acción 2026'!U50</f>
        <v>0</v>
      </c>
      <c r="G58" s="48">
        <f>'Plan de Acción 2026'!Y49</f>
        <v>0</v>
      </c>
      <c r="H58" s="49">
        <f>'Plan de Acción 2026'!AA49</f>
        <v>0.10909090909090909</v>
      </c>
    </row>
    <row r="59" spans="1:8" x14ac:dyDescent="0.35">
      <c r="A59" s="46">
        <f>'Plan de Acción 2026'!B50</f>
        <v>47</v>
      </c>
      <c r="B59" s="50" t="str">
        <f>'Plan de Acción 2026'!H50</f>
        <v>Katherin Mora</v>
      </c>
      <c r="C59" s="47" t="str">
        <f>'Plan de Acción 2026'!D50</f>
        <v>Realizar la medición de la percepción del cliente y establecer el plan de mejoramiento según los resultados. (Octubre)</v>
      </c>
      <c r="D59" s="51">
        <f>'Plan de Acción 2026'!M50</f>
        <v>1E-3</v>
      </c>
      <c r="E59" s="51">
        <f>'Plan de Acción 2026'!Q50</f>
        <v>1E-3</v>
      </c>
      <c r="F59" s="48" t="e">
        <f>'Plan de Acción 2026'!#REF!</f>
        <v>#REF!</v>
      </c>
      <c r="G59" s="48">
        <f>'Plan de Acción 2026'!Y50</f>
        <v>0</v>
      </c>
      <c r="H59" s="49">
        <f>'Plan de Acción 2026'!AA50</f>
        <v>0</v>
      </c>
    </row>
    <row r="60" spans="1:8" x14ac:dyDescent="0.35">
      <c r="A60" s="46" t="e">
        <f>'Plan de Acción 2026'!#REF!</f>
        <v>#REF!</v>
      </c>
      <c r="B60" s="52" t="e">
        <f>'Plan de Acción 2026'!#REF!</f>
        <v>#REF!</v>
      </c>
      <c r="C60" s="53" t="e">
        <f>'Plan de Acción 2026'!#REF!</f>
        <v>#REF!</v>
      </c>
      <c r="D60" s="51" t="e">
        <f>'Plan de Acción 2026'!#REF!</f>
        <v>#REF!</v>
      </c>
      <c r="E60" s="51" t="e">
        <f>'Plan de Acción 2026'!#REF!</f>
        <v>#REF!</v>
      </c>
      <c r="F60" s="48" t="e">
        <f>'Plan de Acción 2026'!#REF!</f>
        <v>#REF!</v>
      </c>
      <c r="G60" s="48" t="e">
        <f>'Plan de Acción 2026'!#REF!</f>
        <v>#REF!</v>
      </c>
      <c r="H60" s="49" t="e">
        <f>'Plan de Acción 2026'!#REF!</f>
        <v>#REF!</v>
      </c>
    </row>
    <row r="61" spans="1:8" x14ac:dyDescent="0.35">
      <c r="A61" s="46" t="e">
        <f>'Plan de Acción 2026'!#REF!</f>
        <v>#REF!</v>
      </c>
      <c r="B61" s="52" t="e">
        <f>'Plan de Acción 2026'!#REF!</f>
        <v>#REF!</v>
      </c>
      <c r="C61" s="53" t="e">
        <f>'Plan de Acción 2026'!#REF!</f>
        <v>#REF!</v>
      </c>
      <c r="D61" s="51" t="e">
        <f>'Plan de Acción 2026'!#REF!</f>
        <v>#REF!</v>
      </c>
      <c r="E61" s="51" t="e">
        <f>'Plan de Acción 2026'!#REF!</f>
        <v>#REF!</v>
      </c>
      <c r="F61" s="48">
        <f>'Plan de Acción 2026'!U51</f>
        <v>0</v>
      </c>
      <c r="G61" s="48" t="e">
        <f>'Plan de Acción 2026'!#REF!</f>
        <v>#REF!</v>
      </c>
      <c r="H61" s="49" t="e">
        <f>'Plan de Acción 2026'!#REF!</f>
        <v>#REF!</v>
      </c>
    </row>
  </sheetData>
  <autoFilter ref="A3:I61" xr:uid="{00000000-0009-0000-0000-000001000000}"/>
  <mergeCells count="1">
    <mergeCell ref="D2:H2"/>
  </mergeCells>
  <conditionalFormatting sqref="D4:E61">
    <cfRule type="cellIs" dxfId="4" priority="1" operator="equal">
      <formula>0.001</formula>
    </cfRule>
    <cfRule type="cellIs" dxfId="3" priority="2" operator="between">
      <formula>0</formula>
      <formula>0.69</formula>
    </cfRule>
    <cfRule type="cellIs" dxfId="2" priority="3" operator="between">
      <formula>0.849</formula>
      <formula>0.7</formula>
    </cfRule>
    <cfRule type="cellIs" dxfId="1" priority="4" operator="between">
      <formula>1</formula>
      <formula>0.85</formula>
    </cfRule>
    <cfRule type="cellIs" dxfId="0" priority="5"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B294-D0FA-4B54-BA4A-A6094DD72C2C}">
  <dimension ref="A1:D17"/>
  <sheetViews>
    <sheetView workbookViewId="0">
      <selection activeCell="C31" sqref="C31"/>
    </sheetView>
  </sheetViews>
  <sheetFormatPr baseColWidth="10" defaultColWidth="8.7265625" defaultRowHeight="14.5" x14ac:dyDescent="0.35"/>
  <cols>
    <col min="1" max="1" width="46.1796875" bestFit="1" customWidth="1"/>
    <col min="2" max="2" width="19.453125" bestFit="1" customWidth="1"/>
    <col min="3" max="3" width="24.81640625" bestFit="1" customWidth="1"/>
    <col min="4" max="4" width="22.1796875" bestFit="1" customWidth="1"/>
    <col min="5" max="10" width="12.54296875" bestFit="1" customWidth="1"/>
    <col min="11" max="11" width="2.26953125" bestFit="1" customWidth="1"/>
    <col min="12" max="12" width="12.54296875" bestFit="1" customWidth="1"/>
  </cols>
  <sheetData>
    <row r="1" spans="1:4" x14ac:dyDescent="0.35">
      <c r="A1" s="13" t="s">
        <v>21</v>
      </c>
      <c r="B1" t="s">
        <v>304</v>
      </c>
    </row>
    <row r="3" spans="1:4" x14ac:dyDescent="0.35">
      <c r="A3" s="13" t="s">
        <v>7</v>
      </c>
      <c r="B3" t="s">
        <v>305</v>
      </c>
      <c r="C3" t="s">
        <v>306</v>
      </c>
      <c r="D3" t="s">
        <v>293</v>
      </c>
    </row>
    <row r="4" spans="1:4" x14ac:dyDescent="0.35">
      <c r="A4" t="s">
        <v>222</v>
      </c>
      <c r="B4" s="82">
        <v>8</v>
      </c>
      <c r="C4" s="80">
        <v>0.85662860023360943</v>
      </c>
      <c r="D4" s="80">
        <v>0.22778404399779628</v>
      </c>
    </row>
    <row r="5" spans="1:4" x14ac:dyDescent="0.35">
      <c r="A5" t="s">
        <v>83</v>
      </c>
      <c r="B5" s="82">
        <v>2</v>
      </c>
      <c r="C5" s="80">
        <v>1</v>
      </c>
      <c r="D5" s="80">
        <v>0.315</v>
      </c>
    </row>
    <row r="6" spans="1:4" x14ac:dyDescent="0.35">
      <c r="A6" t="s">
        <v>145</v>
      </c>
      <c r="B6" s="82">
        <v>1</v>
      </c>
      <c r="C6" s="80">
        <v>1</v>
      </c>
      <c r="D6" s="80">
        <v>0.15</v>
      </c>
    </row>
    <row r="7" spans="1:4" x14ac:dyDescent="0.35">
      <c r="A7" t="s">
        <v>230</v>
      </c>
      <c r="B7" s="82">
        <v>1</v>
      </c>
      <c r="C7" s="80">
        <v>1</v>
      </c>
      <c r="D7" s="80">
        <v>0.25</v>
      </c>
    </row>
    <row r="8" spans="1:4" x14ac:dyDescent="0.35">
      <c r="A8" t="s">
        <v>112</v>
      </c>
      <c r="B8" s="82">
        <v>3</v>
      </c>
      <c r="C8" s="80">
        <v>1</v>
      </c>
      <c r="D8" s="80">
        <v>0.25</v>
      </c>
    </row>
    <row r="9" spans="1:4" x14ac:dyDescent="0.35">
      <c r="A9" t="s">
        <v>191</v>
      </c>
      <c r="B9" s="82">
        <v>1</v>
      </c>
      <c r="C9" s="80">
        <v>1</v>
      </c>
      <c r="D9" s="80">
        <v>0.25</v>
      </c>
    </row>
    <row r="10" spans="1:4" x14ac:dyDescent="0.35">
      <c r="A10" t="s">
        <v>160</v>
      </c>
      <c r="B10" s="82">
        <v>1</v>
      </c>
      <c r="C10" s="80">
        <v>1</v>
      </c>
      <c r="D10" s="80">
        <v>0.25074999999999997</v>
      </c>
    </row>
    <row r="11" spans="1:4" x14ac:dyDescent="0.35">
      <c r="A11" t="s">
        <v>197</v>
      </c>
      <c r="B11" s="82">
        <v>5</v>
      </c>
      <c r="C11" s="80">
        <v>0.98399999999999999</v>
      </c>
      <c r="D11" s="80">
        <v>0.378</v>
      </c>
    </row>
    <row r="12" spans="1:4" x14ac:dyDescent="0.35">
      <c r="A12" t="s">
        <v>27</v>
      </c>
      <c r="B12" s="82">
        <v>9</v>
      </c>
      <c r="C12" s="80">
        <v>0.93408443408443398</v>
      </c>
      <c r="D12" s="80">
        <v>0.30602182077182077</v>
      </c>
    </row>
    <row r="13" spans="1:4" x14ac:dyDescent="0.35">
      <c r="A13" t="s">
        <v>150</v>
      </c>
      <c r="B13" s="82">
        <v>2</v>
      </c>
      <c r="C13" s="80">
        <v>1</v>
      </c>
      <c r="D13" s="80">
        <v>4.4999999999999998E-2</v>
      </c>
    </row>
    <row r="14" spans="1:4" x14ac:dyDescent="0.35">
      <c r="A14" t="s">
        <v>166</v>
      </c>
      <c r="B14" s="82">
        <v>1</v>
      </c>
      <c r="C14" s="80">
        <v>1</v>
      </c>
      <c r="D14" s="80">
        <v>0.25</v>
      </c>
    </row>
    <row r="15" spans="1:4" x14ac:dyDescent="0.35">
      <c r="A15" t="s">
        <v>173</v>
      </c>
      <c r="B15" s="82">
        <v>3</v>
      </c>
      <c r="C15" s="80">
        <v>1</v>
      </c>
      <c r="D15" s="80">
        <v>0.24</v>
      </c>
    </row>
    <row r="16" spans="1:4" x14ac:dyDescent="0.35">
      <c r="A16" t="s">
        <v>103</v>
      </c>
      <c r="B16" s="82">
        <v>5</v>
      </c>
      <c r="C16" s="80">
        <v>1</v>
      </c>
      <c r="D16" s="80">
        <v>0.27999999999999997</v>
      </c>
    </row>
    <row r="17" spans="1:4" x14ac:dyDescent="0.35">
      <c r="A17" t="s">
        <v>303</v>
      </c>
      <c r="B17" s="82">
        <v>42</v>
      </c>
      <c r="C17" s="80">
        <v>0.95666163591973274</v>
      </c>
      <c r="D17" s="80">
        <v>0.26683854140306562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8AFDA862437EF408BBA9825DED340D2" ma:contentTypeVersion="14" ma:contentTypeDescription="Crear nuevo documento." ma:contentTypeScope="" ma:versionID="86cfce892daa29d1de2a512fdaf1a158">
  <xsd:schema xmlns:xsd="http://www.w3.org/2001/XMLSchema" xmlns:xs="http://www.w3.org/2001/XMLSchema" xmlns:p="http://schemas.microsoft.com/office/2006/metadata/properties" xmlns:ns2="8cc50254-ce02-4f7f-b872-c4abca96836c" xmlns:ns3="491b060b-d92c-4001-ac18-5d21cd5b83be" targetNamespace="http://schemas.microsoft.com/office/2006/metadata/properties" ma:root="true" ma:fieldsID="3c9c163b858ef81f15fe71f54398cbf8" ns2:_="" ns3:_="">
    <xsd:import namespace="8cc50254-ce02-4f7f-b872-c4abca96836c"/>
    <xsd:import namespace="491b060b-d92c-4001-ac18-5d21cd5b8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c50254-ce02-4f7f-b872-c4abca9683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4cda35-b2da-41dd-8649-1f8336f5dd3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1b060b-d92c-4001-ac18-5d21cd5b83b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8862973-906d-4460-9630-266f4ce4a268}" ma:internalName="TaxCatchAll" ma:showField="CatchAllData" ma:web="491b060b-d92c-4001-ac18-5d21cd5b8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cc50254-ce02-4f7f-b872-c4abca96836c">
      <Terms xmlns="http://schemas.microsoft.com/office/infopath/2007/PartnerControls"/>
    </lcf76f155ced4ddcb4097134ff3c332f>
    <TaxCatchAll xmlns="491b060b-d92c-4001-ac18-5d21cd5b83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A47340-A940-47E8-9419-9747E7B97B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c50254-ce02-4f7f-b872-c4abca96836c"/>
    <ds:schemaRef ds:uri="491b060b-d92c-4001-ac18-5d21cd5b8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A9D211-1045-4895-ACB1-F3622B0D767D}">
  <ds:schemaRefs>
    <ds:schemaRef ds:uri="http://schemas.microsoft.com/office/2006/metadata/properties"/>
    <ds:schemaRef ds:uri="http://schemas.microsoft.com/office/infopath/2007/PartnerControls"/>
    <ds:schemaRef ds:uri="8cc50254-ce02-4f7f-b872-c4abca96836c"/>
    <ds:schemaRef ds:uri="491b060b-d92c-4001-ac18-5d21cd5b83be"/>
  </ds:schemaRefs>
</ds:datastoreItem>
</file>

<file path=customXml/itemProps3.xml><?xml version="1.0" encoding="utf-8"?>
<ds:datastoreItem xmlns:ds="http://schemas.openxmlformats.org/officeDocument/2006/customXml" ds:itemID="{70DD914F-9721-42EE-B29A-34394B170F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 2026</vt:lpstr>
      <vt:lpstr>Resumen</vt:lpstr>
      <vt:lpstr>TD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Erika Parra</dc:creator>
  <cp:keywords/>
  <dc:description/>
  <cp:lastModifiedBy>Erika Parra</cp:lastModifiedBy>
  <cp:revision/>
  <dcterms:created xsi:type="dcterms:W3CDTF">2025-01-30T17:36:16Z</dcterms:created>
  <dcterms:modified xsi:type="dcterms:W3CDTF">2026-05-14T21:58:13Z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0x01010078AFDA862437EF408BBA9825DED340D2</vt:lpwstr>
  </property>
  <property fmtid="{D5CDD505-2E9C-101B-9397-08002B2CF9AE}" pid="3" name="MediaServiceImageTags">
    <vt:lpwstr/>
  </property>
</Properties>
</file>