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mc:AlternateContent xmlns:mc="http://schemas.openxmlformats.org/markup-compatibility/2006">
    <mc:Choice Requires="x15">
      <x15ac:absPath xmlns:x15ac="http://schemas.microsoft.com/office/spreadsheetml/2010/11/ac" url="C:\Users\USER\Desktop\De septiembre\Evaluación y Seguimiento Gestión de Riesgos de Corrrupción\"/>
    </mc:Choice>
  </mc:AlternateContent>
  <xr:revisionPtr revIDLastSave="0" documentId="8_{FB184E5C-195C-4BEF-987D-E672AAF75CEF}" xr6:coauthVersionLast="45" xr6:coauthVersionMax="45" xr10:uidLastSave="{00000000-0000-0000-0000-000000000000}"/>
  <bookViews>
    <workbookView xWindow="-110" yWindow="-110" windowWidth="19420" windowHeight="10420" firstSheet="7" activeTab="7" xr2:uid="{00000000-000D-0000-FFFF-FFFF00000000}"/>
  </bookViews>
  <sheets>
    <sheet name="TD" sheetId="10" state="hidden" r:id="rId1"/>
    <sheet name="Impacto" sheetId="3" state="hidden" r:id="rId2"/>
    <sheet name="ANÁLISI Y EVALUACIÓN" sheetId="5" state="hidden" r:id="rId3"/>
    <sheet name="PESO O PARTICIPACIÓN" sheetId="6" state="hidden" r:id="rId4"/>
    <sheet name="CONTROL RIESGOS" sheetId="7" state="hidden" r:id="rId5"/>
    <sheet name="DESPLAZAMIENTO" sheetId="8" state="hidden" r:id="rId6"/>
    <sheet name="CONTROLES RC" sheetId="4" state="hidden" r:id="rId7"/>
    <sheet name="Matriz de riesgos" sheetId="1" r:id="rId8"/>
    <sheet name="Informe" sheetId="9" state="hidden" r:id="rId9"/>
  </sheets>
  <definedNames>
    <definedName name="_xlnm._FilterDatabase" localSheetId="8" hidden="1">Informe!$B$3:$I$12</definedName>
    <definedName name="_xlnm._FilterDatabase" localSheetId="7" hidden="1">'Matriz de riesgos'!$A$7:$AE$16</definedName>
    <definedName name="_xlnm.Print_Area" localSheetId="7">'Matriz de riesgos'!$A$5:$W$54</definedName>
  </definedNames>
  <calcPr calcId="191029"/>
  <pivotCaches>
    <pivotCache cacheId="0" r:id="rId10"/>
    <pivotCache cacheId="1" r:id="rId11"/>
    <pivotCache cacheId="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2" i="1" l="1"/>
  <c r="AB13" i="1" l="1"/>
  <c r="AB10" i="1"/>
  <c r="AB14" i="1"/>
  <c r="H4" i="9"/>
  <c r="AB15" i="1"/>
  <c r="AB16" i="1" l="1"/>
  <c r="AB11" i="1"/>
  <c r="AB9" i="1"/>
  <c r="AB8" i="1" l="1"/>
  <c r="F3" i="9"/>
  <c r="AE8" i="1"/>
  <c r="AE9" i="1"/>
  <c r="AE10" i="1"/>
  <c r="AE11" i="1"/>
  <c r="AE12" i="1"/>
  <c r="AE13" i="1"/>
  <c r="AE14" i="1"/>
  <c r="AE15" i="1"/>
  <c r="AE16" i="1"/>
  <c r="AE7" i="1"/>
  <c r="Z9" i="1"/>
  <c r="Z10" i="1"/>
  <c r="Z11" i="1"/>
  <c r="Z12" i="1"/>
  <c r="Z13" i="1"/>
  <c r="Z14" i="1"/>
  <c r="Z15" i="1"/>
  <c r="Z16" i="1"/>
  <c r="Z8" i="1"/>
  <c r="E4" i="9"/>
  <c r="AA8" i="1" l="1"/>
  <c r="AA9" i="1"/>
  <c r="F5" i="9" s="1"/>
  <c r="AA10" i="1"/>
  <c r="F6" i="9" s="1"/>
  <c r="H12" i="9"/>
  <c r="H11" i="9"/>
  <c r="H10" i="9"/>
  <c r="H9" i="9"/>
  <c r="H8" i="9"/>
  <c r="H7" i="9"/>
  <c r="H6" i="9"/>
  <c r="H5" i="9"/>
  <c r="AD8" i="1" l="1"/>
  <c r="F4" i="9"/>
  <c r="C7" i="10"/>
  <c r="E5" i="10" s="1"/>
  <c r="AD10" i="1"/>
  <c r="I6" i="9" s="1"/>
  <c r="G12" i="9"/>
  <c r="G10" i="9"/>
  <c r="C7" i="9"/>
  <c r="D4" i="9"/>
  <c r="D5" i="9"/>
  <c r="D6" i="9"/>
  <c r="D7" i="9"/>
  <c r="D8" i="9"/>
  <c r="D9" i="9"/>
  <c r="D10" i="9"/>
  <c r="D11" i="9"/>
  <c r="D12" i="9"/>
  <c r="D3" i="9"/>
  <c r="B3" i="9"/>
  <c r="B4" i="9"/>
  <c r="C4" i="9"/>
  <c r="G4" i="9"/>
  <c r="C5" i="9"/>
  <c r="E5" i="9"/>
  <c r="G5" i="9"/>
  <c r="C6" i="9"/>
  <c r="E6" i="9"/>
  <c r="G6" i="9"/>
  <c r="E7" i="9"/>
  <c r="G7" i="9"/>
  <c r="C8" i="9"/>
  <c r="E8" i="9"/>
  <c r="G8" i="9"/>
  <c r="C9" i="9"/>
  <c r="E9" i="9"/>
  <c r="G9" i="9"/>
  <c r="C10" i="9"/>
  <c r="E10" i="9"/>
  <c r="C11" i="9"/>
  <c r="E11" i="9"/>
  <c r="G11" i="9"/>
  <c r="C12" i="9"/>
  <c r="E12" i="9"/>
  <c r="I3" i="9"/>
  <c r="G3" i="9"/>
  <c r="H3" i="9"/>
  <c r="E3" i="9"/>
  <c r="C3" i="9"/>
  <c r="AA16" i="1"/>
  <c r="F12" i="9" s="1"/>
  <c r="AA15" i="1"/>
  <c r="F11" i="9" s="1"/>
  <c r="AA14" i="1"/>
  <c r="F10" i="9" s="1"/>
  <c r="AA13" i="1"/>
  <c r="AA12" i="1"/>
  <c r="AD12" i="1" s="1"/>
  <c r="I8" i="9" s="1"/>
  <c r="AA11" i="1"/>
  <c r="F7" i="9" s="1"/>
  <c r="AD9" i="1"/>
  <c r="I5" i="9" s="1"/>
  <c r="AD13" i="1" l="1"/>
  <c r="I9" i="9" s="1"/>
  <c r="F9" i="9"/>
  <c r="E4" i="10"/>
  <c r="E7" i="10"/>
  <c r="E6" i="10"/>
  <c r="F8" i="9"/>
  <c r="AD15" i="1"/>
  <c r="I11" i="9" s="1"/>
  <c r="AD16" i="1"/>
  <c r="I12" i="9" s="1"/>
  <c r="AD14" i="1"/>
  <c r="I10" i="9" s="1"/>
  <c r="AD11" i="1"/>
  <c r="I7" i="9" s="1"/>
  <c r="I4" i="9"/>
  <c r="A9" i="1"/>
  <c r="H16" i="1"/>
  <c r="I16" i="1" s="1"/>
  <c r="J16" i="1" s="1"/>
  <c r="H15" i="1"/>
  <c r="M15" i="1" s="1"/>
  <c r="N15" i="1" s="1"/>
  <c r="H14" i="1"/>
  <c r="I14" i="1" s="1"/>
  <c r="J14" i="1" s="1"/>
  <c r="H13" i="1"/>
  <c r="I13" i="1" s="1"/>
  <c r="J13" i="1" s="1"/>
  <c r="H12" i="1"/>
  <c r="I12" i="1" s="1"/>
  <c r="J12" i="1" s="1"/>
  <c r="H11" i="1"/>
  <c r="I11" i="1" s="1"/>
  <c r="J11" i="1" s="1"/>
  <c r="H10" i="1"/>
  <c r="I10" i="1" s="1"/>
  <c r="J10" i="1" s="1"/>
  <c r="H9" i="1"/>
  <c r="I9" i="1" s="1"/>
  <c r="J9" i="1" s="1"/>
  <c r="H8" i="1"/>
  <c r="I8" i="1" s="1"/>
  <c r="J8" i="1" s="1"/>
  <c r="E21" i="6"/>
  <c r="S3" i="3"/>
  <c r="T25" i="3"/>
  <c r="S25" i="3"/>
  <c r="S28" i="3" s="1"/>
  <c r="Q3" i="3"/>
  <c r="O3" i="3"/>
  <c r="R25" i="3"/>
  <c r="Q25" i="3"/>
  <c r="Q28" i="3" s="1"/>
  <c r="P25" i="3"/>
  <c r="O25" i="3"/>
  <c r="O28" i="3" s="1"/>
  <c r="M3" i="3"/>
  <c r="K3" i="3"/>
  <c r="I3" i="3"/>
  <c r="G3" i="3"/>
  <c r="E3" i="3"/>
  <c r="C3" i="3"/>
  <c r="N25" i="3"/>
  <c r="M25" i="3"/>
  <c r="M28" i="3" s="1"/>
  <c r="L25" i="3"/>
  <c r="K25" i="3"/>
  <c r="K28" i="3" s="1"/>
  <c r="D25" i="3"/>
  <c r="E25" i="3"/>
  <c r="E28" i="3" s="1"/>
  <c r="F25" i="3"/>
  <c r="G25" i="3"/>
  <c r="G28" i="3" s="1"/>
  <c r="H25" i="3"/>
  <c r="I25" i="3"/>
  <c r="I28" i="3" s="1"/>
  <c r="J25" i="3"/>
  <c r="C25" i="3"/>
  <c r="C28" i="3" s="1"/>
  <c r="J13" i="4"/>
  <c r="I13" i="4"/>
  <c r="A10" i="1" l="1"/>
  <c r="B5" i="9"/>
  <c r="M16" i="1"/>
  <c r="N16" i="1" s="1"/>
  <c r="O16" i="1" s="1"/>
  <c r="M14" i="1"/>
  <c r="N14" i="1" s="1"/>
  <c r="O14" i="1" s="1"/>
  <c r="M13" i="1"/>
  <c r="N13" i="1" s="1"/>
  <c r="O13" i="1" s="1"/>
  <c r="M10" i="1"/>
  <c r="N10" i="1" s="1"/>
  <c r="O10" i="1" s="1"/>
  <c r="M12" i="1"/>
  <c r="N12" i="1" s="1"/>
  <c r="O12" i="1" s="1"/>
  <c r="M11" i="1"/>
  <c r="N11" i="1" s="1"/>
  <c r="O11" i="1" s="1"/>
  <c r="M8" i="1"/>
  <c r="N8" i="1" s="1"/>
  <c r="O8" i="1" s="1"/>
  <c r="M9" i="1"/>
  <c r="N9" i="1" s="1"/>
  <c r="O9" i="1" s="1"/>
  <c r="O15" i="1"/>
  <c r="I15" i="1"/>
  <c r="J15" i="1" s="1"/>
  <c r="E26" i="3"/>
  <c r="I26" i="3"/>
  <c r="O26" i="3"/>
  <c r="C26" i="3"/>
  <c r="M26" i="3"/>
  <c r="G26" i="3"/>
  <c r="S26" i="3"/>
  <c r="Q26" i="3"/>
  <c r="K26" i="3"/>
  <c r="A11" i="1" l="1"/>
  <c r="B6" i="9"/>
  <c r="A12" i="1" l="1"/>
  <c r="B7" i="9"/>
  <c r="A13" i="1" l="1"/>
  <c r="B8" i="9"/>
  <c r="A14" i="1" l="1"/>
  <c r="B9" i="9"/>
  <c r="A15" i="1" l="1"/>
  <c r="B10" i="9"/>
  <c r="A16" i="1" l="1"/>
  <c r="B12" i="9" s="1"/>
  <c r="B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Erika Yohana Parra</author>
    <author>USUARIO</author>
  </authors>
  <commentList>
    <comment ref="G7" authorId="0" shapeId="0" xr:uid="{00000000-0006-0000-0700-000001000000}">
      <text>
        <r>
          <rPr>
            <b/>
            <sz val="9"/>
            <color indexed="81"/>
            <rFont val="Tahoma"/>
            <family val="2"/>
          </rPr>
          <t>5. Casi seguro
4. Probable
3. Posible
2. improbable
1. Rara vez</t>
        </r>
      </text>
    </comment>
    <comment ref="H7" authorId="0" shapeId="0" xr:uid="{00000000-0006-0000-0700-000002000000}">
      <text>
        <r>
          <rPr>
            <sz val="9"/>
            <color indexed="81"/>
            <rFont val="Tahoma"/>
            <family val="2"/>
          </rPr>
          <t xml:space="preserve">Se define con la aplicación de las listas de cheque de la hoja "Impacto"
</t>
        </r>
      </text>
    </comment>
    <comment ref="I7" authorId="0" shapeId="0" xr:uid="{00000000-0006-0000-0700-000003000000}">
      <text>
        <r>
          <rPr>
            <b/>
            <sz val="9"/>
            <color indexed="81"/>
            <rFont val="Tahoma"/>
            <family val="2"/>
          </rPr>
          <t>Multiplica Probabilidad por impacto</t>
        </r>
        <r>
          <rPr>
            <sz val="9"/>
            <color indexed="81"/>
            <rFont val="Tahoma"/>
            <family val="2"/>
          </rPr>
          <t xml:space="preserve">
</t>
        </r>
      </text>
    </comment>
    <comment ref="R7" authorId="1" shapeId="0" xr:uid="{00000000-0006-0000-0700-000004000000}">
      <text>
        <r>
          <rPr>
            <b/>
            <sz val="9"/>
            <color rgb="FF000000"/>
            <rFont val="Tahoma"/>
            <family val="2"/>
          </rPr>
          <t>RUBER:</t>
        </r>
        <r>
          <rPr>
            <sz val="9"/>
            <color rgb="FF000000"/>
            <rFont val="Tahoma"/>
            <family val="2"/>
          </rPr>
          <t xml:space="preserve">
</t>
        </r>
        <r>
          <rPr>
            <sz val="9"/>
            <color rgb="FF000000"/>
            <rFont val="Tahoma"/>
            <family val="2"/>
          </rPr>
          <t>Nombre del responsable quien ejecutó la acción de contros</t>
        </r>
      </text>
    </comment>
    <comment ref="S7" authorId="1" shapeId="0" xr:uid="{00000000-0006-0000-0700-000005000000}">
      <text>
        <r>
          <rPr>
            <b/>
            <sz val="9"/>
            <color rgb="FF000000"/>
            <rFont val="Tahoma"/>
            <family val="2"/>
          </rPr>
          <t xml:space="preserve">RUBER:
</t>
        </r>
        <r>
          <rPr>
            <sz val="9"/>
            <color rgb="FF000000"/>
            <rFont val="Tahoma"/>
            <family val="2"/>
          </rPr>
          <t xml:space="preserve">Seguimiento realizado por el líder del proceso a las acciones de control planteadas, evidenciando el respectivo impacto.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<sst xmlns="http://schemas.openxmlformats.org/spreadsheetml/2006/main" count="721" uniqueCount="342">
  <si>
    <t>Etiquetas de fila</t>
  </si>
  <si>
    <t>Cuenta de Acciones</t>
  </si>
  <si>
    <t>Oficina Asesora Jurídica</t>
  </si>
  <si>
    <t>Subgerencia Administrativa y Financiera</t>
  </si>
  <si>
    <t>Subgerencia Técnica</t>
  </si>
  <si>
    <t>Total general</t>
  </si>
  <si>
    <t>Dependencia</t>
  </si>
  <si>
    <t>Responsable de  tesorería</t>
  </si>
  <si>
    <t xml:space="preserve">Responsable de presupuesto
</t>
  </si>
  <si>
    <t xml:space="preserve">Responsable de Talento Humano
</t>
  </si>
  <si>
    <t>Responsable TIC</t>
  </si>
  <si>
    <t>Gestión TIC</t>
  </si>
  <si>
    <t xml:space="preserve">DETERMINACIÓN DEL IMPACTO </t>
  </si>
  <si>
    <t>DETERMINACIÓN DEL IMPACTO</t>
  </si>
  <si>
    <t>Nº</t>
  </si>
  <si>
    <r>
      <t xml:space="preserve">PREGUNTA
</t>
    </r>
    <r>
      <rPr>
        <sz val="10"/>
        <color theme="1"/>
        <rFont val="Arial Narrow"/>
        <family val="2"/>
      </rPr>
      <t>Si el riesgo de corrupción se materializa podría…..</t>
    </r>
  </si>
  <si>
    <t>RESPUESTA</t>
  </si>
  <si>
    <t>AFIRMATIVAS</t>
  </si>
  <si>
    <t>NEGATIVAS</t>
  </si>
  <si>
    <t>¿Afectar al grupo de funcionarios del proceso?</t>
  </si>
  <si>
    <t>X</t>
  </si>
  <si>
    <t>¿Afectar el cumplimiento de metas y objetivos de la dependnecia?</t>
  </si>
  <si>
    <t>¿Afectar el cumplimiento de la misión de la Entidad?</t>
  </si>
  <si>
    <t>¿Afectar el cumplimiento de la misión del sector al que pertenece la Entidad?</t>
  </si>
  <si>
    <t>¿Generar pérdidas de confianza en la Entidad, afectando su reputación?</t>
  </si>
  <si>
    <t>¿Generar pérdida de recursos económicos?</t>
  </si>
  <si>
    <t>¿Afectar la generación de los productos o la prestación de servicios?</t>
  </si>
  <si>
    <t>¿Dar lugar al deterioro de calidad de vida de la comunidad por la pérdida del bien o servicios o los recursos públicos?</t>
  </si>
  <si>
    <t>¿Generar pérdida de información de la Entidad?</t>
  </si>
  <si>
    <t>¿Generar intervención de los óganos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</si>
  <si>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</si>
  <si>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</si>
  <si>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</si>
  <si>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</si>
  <si>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</si>
  <si>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</si>
  <si>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 xml:space="preserve">¿Afectar la imagen regional? </t>
  </si>
  <si>
    <t>¿Afectar la Imagen Nacional?</t>
  </si>
  <si>
    <t>¿Generar daño ambiental?</t>
  </si>
  <si>
    <t xml:space="preserve">TOTAL </t>
  </si>
  <si>
    <t>20</t>
  </si>
  <si>
    <t>10</t>
  </si>
  <si>
    <t>CALIFICACIÓN DEL RIESGO</t>
  </si>
  <si>
    <t>CALIFICACIÓN DE RESIGO DE CORRUPCIÓN</t>
  </si>
  <si>
    <t>IMPACTO</t>
  </si>
  <si>
    <t>DESCRIPCIÓN</t>
  </si>
  <si>
    <t>NIVEL</t>
  </si>
  <si>
    <t xml:space="preserve">MODERADO  1-5 </t>
  </si>
  <si>
    <t>MAYOR 6-11</t>
  </si>
  <si>
    <t>CATASTRÓFICO 11-19</t>
  </si>
  <si>
    <t>CRITERIOS DE EVALUACIÓN</t>
  </si>
  <si>
    <t>Apropiación de los recursos del FONFO con fines personales.</t>
  </si>
  <si>
    <t>Adquirir bienes y servicios que no esten bajo cumplimiento de requisitos previamente aprobados ante el Comité de Negocios.</t>
  </si>
  <si>
    <t>Recibo de dadivas por efecto de beneficio propio durante la ejecución de contratos.</t>
  </si>
  <si>
    <t>OPCIONES DE RESPUESTA</t>
  </si>
  <si>
    <t>1. RESPONSABLE</t>
  </si>
  <si>
    <t>No Asignado</t>
  </si>
  <si>
    <t>Asiganado</t>
  </si>
  <si>
    <t>No adecuado</t>
  </si>
  <si>
    <t>adecuado</t>
  </si>
  <si>
    <t>2. PERIODICIDAD</t>
  </si>
  <si>
    <t>Inoportuna</t>
  </si>
  <si>
    <t>Oportuna</t>
  </si>
  <si>
    <t>3. PROPÓSITO</t>
  </si>
  <si>
    <t>No es un control</t>
  </si>
  <si>
    <t>Prevenir o detectar</t>
  </si>
  <si>
    <t>4. CÓMO SE REALIZA LA ACTIVIDAD DE CONTROL</t>
  </si>
  <si>
    <t>No confiable</t>
  </si>
  <si>
    <t>Confiable</t>
  </si>
  <si>
    <t>5. QUÉ PASA CON LAS OBSERVACIONES O DESVIACIONES</t>
  </si>
  <si>
    <t>No se investigan y resuelven oportunamente.</t>
  </si>
  <si>
    <t>Se investigan y resuelven oportunamente</t>
  </si>
  <si>
    <t>6. EVIDENCIA DE LA EJECUCIÓN DEL CONTROL</t>
  </si>
  <si>
    <t>Incompleta/ no existe</t>
  </si>
  <si>
    <t>Completa</t>
  </si>
  <si>
    <t>PESO O PARTICIPACIÓN DE CADA VARIABLE EN EL DISEÑO DEL CONTROL PARA LA MITIGACIÓN DEL RIESGO</t>
  </si>
  <si>
    <t>Manipulación intencionada de la información con el propósito de generar resultados que respondan a intereses particulares.</t>
  </si>
  <si>
    <t>OPCIÓN DE RESPUESTA AL CRITERIO DE EVALUACIÓN</t>
  </si>
  <si>
    <t>PESO EN LA EVALUACIÓN DEL DISEÑO DEL CONTROL</t>
  </si>
  <si>
    <t>1. 1. ASIGANCIÓN DEL RESPONSABLE</t>
  </si>
  <si>
    <t>1.2. SEGREGACIÓN Y AUTORIDAD DEL RESPONSABLE</t>
  </si>
  <si>
    <t>Adecuado</t>
  </si>
  <si>
    <t>Inadecuado</t>
  </si>
  <si>
    <t>Prevenir</t>
  </si>
  <si>
    <t>Dectectar</t>
  </si>
  <si>
    <t>4. CÓMO SE  REALIZA LA ACTIVIDAD DE CONTROL</t>
  </si>
  <si>
    <t>No cofiable</t>
  </si>
  <si>
    <t>5.  QUÉ PASA CON LAS OBSERVACIONES O DESVIACIONES</t>
  </si>
  <si>
    <t>Incompleta</t>
  </si>
  <si>
    <t>No existe</t>
  </si>
  <si>
    <t>RANGO DE CALIFICACIÓN DEL DISEÑO</t>
  </si>
  <si>
    <t>RESULTADO - PESO EN LA EVALUACIÓN DEL DISEÑO DEL CONTROL</t>
  </si>
  <si>
    <t>Fuerte</t>
  </si>
  <si>
    <t>Calificación entre 96 y 100</t>
  </si>
  <si>
    <t>Moderado</t>
  </si>
  <si>
    <t>Calificación entre 86 y 95</t>
  </si>
  <si>
    <t>Débil</t>
  </si>
  <si>
    <t>Calificación entre 0 y 85</t>
  </si>
  <si>
    <t>Si el resultado de las calificaciones del control o el promedio en el diseño de los controles, está por debajo de 96%, se debe establecer un plan de acción que permita tener un control o controles bien diseñados.</t>
  </si>
  <si>
    <t>RANGO DE CALIFICACIÓN DE LA EJECUCIÓN</t>
  </si>
  <si>
    <t>RESULTADO - PESO DE LA EVALUACIÓN DEL CONTROL</t>
  </si>
  <si>
    <t>El control se ejecuta de manera consistente por parte del responsable.</t>
  </si>
  <si>
    <t>El control se ejecuta algunas veces por parte del responsable.</t>
  </si>
  <si>
    <t>El control no se ejecuta por parte del responsable.</t>
  </si>
  <si>
    <t>Aunque un control esté bien diseñado, este debe ejecutarse de manera consistente, de tal forma que se pueda mitigar el riesgo. No basta solo con tener controles bien diseñados, debe asegurarse por parte de la primera línea de defensa que el control se ejecute. Al momento de determinar si el control se ejecuta, inicialmente, el responsable del proceso debe llevar a cabo una confirmación, posteriormente se confirma con las actividades de evaluación realizadas por auditoría interna o control interno.</t>
  </si>
  <si>
    <t xml:space="preserve">ANÁLISIS Y EVALUACIÓN DE LOS CONTROLES PARA LA MITIGACIÓN DE LOS RIESGOS </t>
  </si>
  <si>
    <t>PESO INDIVUDUAL DEL DISEÑO (DISEÑO)</t>
  </si>
  <si>
    <t>EL CONTROL SE EJECUTA DE MANERA CONSISTENTE POR LOS RESPOSNABLES. (EJECUCIÓN)</t>
  </si>
  <si>
    <t>SOLIDEZ INDIVIDUAL DE CADA CONTROL 
FUERTE: 100
MODERADO: 50
DÉBIL: 0</t>
  </si>
  <si>
    <t>PESO EN LA EVALUACIÓN DEL DISEÑO DEL CONTROL SI / NO</t>
  </si>
  <si>
    <t>NA.</t>
  </si>
  <si>
    <t>Fuerte calificación entre 96 y 100</t>
  </si>
  <si>
    <t xml:space="preserve">Fuerte (siempre se ejecuta) </t>
  </si>
  <si>
    <t xml:space="preserve">fuerte + fuerte = fuerte </t>
  </si>
  <si>
    <t xml:space="preserve">No </t>
  </si>
  <si>
    <t>Moderado (algunas veces)</t>
  </si>
  <si>
    <t>fuerte + moderado = moderado</t>
  </si>
  <si>
    <t>Sí</t>
  </si>
  <si>
    <t>Débil (No se ejecuta)</t>
  </si>
  <si>
    <t>fuerte + débil = débil</t>
  </si>
  <si>
    <r>
      <rPr>
        <b/>
        <sz val="12"/>
        <color theme="5"/>
        <rFont val="Arial"/>
        <family val="2"/>
      </rPr>
      <t>(95)</t>
    </r>
    <r>
      <rPr>
        <sz val="12"/>
        <color theme="1"/>
        <rFont val="Arial"/>
        <family val="2"/>
      </rPr>
      <t xml:space="preserve"> Recibo de dadivas por efecto de beneficio propio durante la ejecución de contratos.</t>
    </r>
  </si>
  <si>
    <t>Moderado calificación entre 86 y 95</t>
  </si>
  <si>
    <t xml:space="preserve">fuerte (siempre se ejecuta) </t>
  </si>
  <si>
    <t>moderado + fuerte = moderado</t>
  </si>
  <si>
    <r>
      <rPr>
        <b/>
        <sz val="12"/>
        <color theme="5"/>
        <rFont val="Arial"/>
        <family val="2"/>
      </rPr>
      <t>(90)</t>
    </r>
    <r>
      <rPr>
        <sz val="12"/>
        <color theme="1"/>
        <rFont val="Arial"/>
        <family val="2"/>
      </rPr>
      <t xml:space="preserve"> Apropiación de los recursos del FONDO con fines personales.</t>
    </r>
  </si>
  <si>
    <r>
      <rPr>
        <b/>
        <sz val="12"/>
        <color theme="5"/>
        <rFont val="Arial"/>
        <family val="2"/>
      </rPr>
      <t>(90)</t>
    </r>
    <r>
      <rPr>
        <sz val="12"/>
        <color theme="1"/>
        <rFont val="Arial"/>
        <family val="2"/>
      </rPr>
      <t xml:space="preserve"> Adquirir bienes y servicios que no esten bajo cumplimiento de requisitos previamente aprobados ante el Comité de Negocios.</t>
    </r>
  </si>
  <si>
    <t>moderado + moderado = moderado</t>
  </si>
  <si>
    <t>moderado + débil = débil</t>
  </si>
  <si>
    <r>
      <rPr>
        <b/>
        <sz val="12"/>
        <color rgb="FFFF0000"/>
        <rFont val="Arial"/>
        <family val="2"/>
      </rPr>
      <t>(80)</t>
    </r>
    <r>
      <rPr>
        <sz val="12"/>
        <color theme="1"/>
        <rFont val="Arial"/>
        <family val="2"/>
      </rPr>
      <t xml:space="preserve"> Manipulación intencionada de la información con el propósito de generar resultados que respondan a intereses particulares.</t>
    </r>
  </si>
  <si>
    <t>Débil calificación entre 0 y 85</t>
  </si>
  <si>
    <t>débil + fuerte = débil</t>
  </si>
  <si>
    <t>débil + moderado = débil</t>
  </si>
  <si>
    <t>débil + débil = débil</t>
  </si>
  <si>
    <t xml:space="preserve">DESPLAZAMIENTO DE LA PROBABILIDAD Y DEL IMPACTO DE LOS RIESGOS </t>
  </si>
  <si>
    <t>SOLIDEZ DEL CONJUNTO DE LOS CONTROLES</t>
  </si>
  <si>
    <t>CONTROLES AYUDAN A DISMINUIR LA PROBABILIDAD</t>
  </si>
  <si>
    <t>CONTROLES AYUDAN A DISMINUIR IMPACTO</t>
  </si>
  <si>
    <t># COLUMNAS EN LA MATRIZ DE RIESGOS QUE SE DESPLAZA EN EL EJE DE LA PROBABILIDAD</t>
  </si>
  <si>
    <t># COLUMNAS EN LA MATRIZ DE RIESGOS QUE SE DESPLAZA EN EL EJE DE IMPACTO</t>
  </si>
  <si>
    <t xml:space="preserve">Fuerte </t>
  </si>
  <si>
    <t>Directamente</t>
  </si>
  <si>
    <t>Indirectamente</t>
  </si>
  <si>
    <t>No disminuye</t>
  </si>
  <si>
    <t>CONTROLES DE RIESGOS DE CORRUPCION</t>
  </si>
  <si>
    <t>Descripción del Riesgo</t>
  </si>
  <si>
    <t>NATURALEZA DEL CONTROL</t>
  </si>
  <si>
    <t>CRITERIOS PARA LA EVALUACIN</t>
  </si>
  <si>
    <t>EVALUACION</t>
  </si>
  <si>
    <t>Preventivo</t>
  </si>
  <si>
    <t>Detectivo</t>
  </si>
  <si>
    <t>Correctivo</t>
  </si>
  <si>
    <t>Criterios de medición</t>
  </si>
  <si>
    <t xml:space="preserve">SI </t>
  </si>
  <si>
    <t>NO</t>
  </si>
  <si>
    <t>¿Existen manuales, instructivos o procedimientos para el manejo del control?</t>
  </si>
  <si>
    <t>¿Está(n) definido(s) el(los) reponsable(s) de la ejecución del control y del seguimiento?</t>
  </si>
  <si>
    <t>¿El control es automático?</t>
  </si>
  <si>
    <t>¿El control es manual?</t>
  </si>
  <si>
    <t xml:space="preserve">¿La frecuencia de ejecución del control y seguimiento es adecuada? </t>
  </si>
  <si>
    <t>¿Se cuenta con evidencias de la ejecución y seguimiento del control?</t>
  </si>
  <si>
    <t>¿E el tiempo que lleva la herramienta ha demostrado ser efectiva?</t>
  </si>
  <si>
    <t>TOTAL</t>
  </si>
  <si>
    <t>Calificación de los controles</t>
  </si>
  <si>
    <t>Puntaje a disminuir</t>
  </si>
  <si>
    <t>De 0 a 50</t>
  </si>
  <si>
    <t>De 51 a 75</t>
  </si>
  <si>
    <t>De 76 a 100</t>
  </si>
  <si>
    <t>MAPA DE RIESGOS DE CORRUPCIÓN 2025</t>
  </si>
  <si>
    <t>CÓDIGO</t>
  </si>
  <si>
    <t>PE-FR-02</t>
  </si>
  <si>
    <t>OK</t>
  </si>
  <si>
    <t xml:space="preserve">VERSIÓN </t>
  </si>
  <si>
    <t>Pendiente</t>
  </si>
  <si>
    <t>FECHA</t>
  </si>
  <si>
    <t>En revisión</t>
  </si>
  <si>
    <t>IDENTIFICACIÓN DEL RIESGO</t>
  </si>
  <si>
    <t>VALORACIÓN DEL RIESGO</t>
  </si>
  <si>
    <t>1 LÍNEA DE DEFENSA</t>
  </si>
  <si>
    <t>2 LÍNEA DE DEFENSA</t>
  </si>
  <si>
    <t>3 LÍNEA DE DEFENSA</t>
  </si>
  <si>
    <t>Riesgo inherente</t>
  </si>
  <si>
    <t>Riesgo residual</t>
  </si>
  <si>
    <t>No</t>
  </si>
  <si>
    <t>RIESGO</t>
  </si>
  <si>
    <t>TIPO</t>
  </si>
  <si>
    <t>CAUSA</t>
  </si>
  <si>
    <t>CONSECUENCIA</t>
  </si>
  <si>
    <t>Probabilidad</t>
  </si>
  <si>
    <t>Impacto</t>
  </si>
  <si>
    <t>Valor Zona del Riesgo</t>
  </si>
  <si>
    <t>Interpretación zona del Riesgo</t>
  </si>
  <si>
    <r>
      <t xml:space="preserve">CONTROLES </t>
    </r>
    <r>
      <rPr>
        <sz val="11"/>
        <color theme="1"/>
        <rFont val="Arial Narrow"/>
        <family val="2"/>
      </rPr>
      <t>(con los que cuenta actualmente)</t>
    </r>
  </si>
  <si>
    <t>Zona del Riesgo</t>
  </si>
  <si>
    <t>Acciones</t>
  </si>
  <si>
    <t>Producto o evidencia</t>
  </si>
  <si>
    <t>Responsable</t>
  </si>
  <si>
    <t>Autoevaluación del proceso
(Líder de Proceso)</t>
  </si>
  <si>
    <t>Seguimiento de planeación</t>
  </si>
  <si>
    <t>Seguimiento de Control Interno</t>
  </si>
  <si>
    <t>Estado</t>
  </si>
  <si>
    <t>1. Cuatrimestre</t>
  </si>
  <si>
    <t>2. Cuatrimestre</t>
  </si>
  <si>
    <t>3. Cuatrimestre</t>
  </si>
  <si>
    <t xml:space="preserve">Acumulado </t>
  </si>
  <si>
    <t>Manipulación intencionada de la información para generar resultados que respondan a intereses particulares.</t>
  </si>
  <si>
    <t>Datos sensibles administrados bajo intereses de beneficio particular</t>
  </si>
  <si>
    <t>Riesgo de Corrupción</t>
  </si>
  <si>
    <t>Falta de aplicación de controles en los sistemas de información, no identificación de riesgos de seguridad digital e incumplimiento de directrices o procedimientos de gestión documental.</t>
  </si>
  <si>
    <t>Pérdida de la imagen institucional, investigaciones penales, disciplinarias y fiscales.</t>
  </si>
  <si>
    <t>* Política de datos y política de seguridad de la información implementados.
* Control y gestión de usuarios. 
* Implementación del PETIC y Plan de gestión de riesgos de la información. 
* Política de gestión documental. 
* Política de gestión documental. 
* Control y Administración de expedientes
* Auditorías internas</t>
  </si>
  <si>
    <t>Control sobre la creación de expedientes electrónicos en el SharePoint principal de la entidad, lo que se hace a través de correo electrónico; en esta solicitud el solicitante debe indicar que permisos se otorgaran sobre la carpeta, para lectura y para escritura, para así controlar el acceso o cambio de la información. Esta acción se realiza de forma conjunta entre el equipo de gestión tecnológica y el equipo de gestión documental
La entidad para el control de acceso a los diferentes recursos y sistemas de información realiza control mediante la creación y asignación de usuarios y perfiles con sus respectivos permisos de acceso a las plataformas, evitando la manipulación intencionada de la información para generar resultados que respondan a intereses particulares, se deja evidencia de los perfiles, usuarios y permisos que se configuran en el sistema de información, al igual mediante el Directoria Activo de red de la entidad se controla los accesos a la información de la intranet realizando la gestión de usuarios.</t>
  </si>
  <si>
    <t>Solicitudes atendidas por correo electrónico</t>
  </si>
  <si>
    <t xml:space="preserve">Gestión Documental  / Sistemas de Información </t>
  </si>
  <si>
    <t xml:space="preserve">Malversación o desvio de recursos. </t>
  </si>
  <si>
    <t>Destinación de recursos físicos y/o económicos en beneficio particular - robo</t>
  </si>
  <si>
    <t xml:space="preserve">Falta de seguimiento al presupuesto de la entidad y control de gastos. </t>
  </si>
  <si>
    <t>Detrimento patrimonial, pérdida de la imagen institucional, investigaciones penales, disciplinarias y fiscales.</t>
  </si>
  <si>
    <t xml:space="preserve">* Seguimiento mensual a la  ejecución de ingresos y gastos los cuales son presentados mediante informes a la gerencia general y el Comité Institucional de gestión y desempeño. </t>
  </si>
  <si>
    <t>La Subgerencia Administrativa y Financiera mediante actividades de seguimiento y control reporta informes sobre la ejecución de ingresos y gastos los cuales son presentados, mediante informes a la gerencia general.</t>
  </si>
  <si>
    <t>Informes mensuales de ejecución de ingresos y gastos al presupuesto</t>
  </si>
  <si>
    <t xml:space="preserve">Presupuesto </t>
  </si>
  <si>
    <t xml:space="preserve">Desvío o perdida de recursos de la caja menor. </t>
  </si>
  <si>
    <t>Desconocimiento o falta de control sobre el uso de la caja menor.</t>
  </si>
  <si>
    <t>* Seguimiento interno y conciliación de los recursos de caja menor 
* Reembolso de los gastos</t>
  </si>
  <si>
    <t xml:space="preserve">Seguimiento mensual mediante actividades de seguimiento y control, pasando el reporte a tesorería de los gatos de la caja, realizando la respectiva legalización. </t>
  </si>
  <si>
    <t xml:space="preserve">*Creación y regulación de la caja menor. 
*Delegación la ordenación del gasto de la caja menor
*Apertura de la caja menor. 
*Arqueos de caja menor
*Seguimiento y legalización a la caja menor. </t>
  </si>
  <si>
    <t>Tesorería</t>
  </si>
  <si>
    <t xml:space="preserve">Deficiencias en el ejercicio de supervisión o interventoría de contratos en los que se reciban bienes y/o servicios sin el cumplimiento de especificaciones técnicas acordadas. </t>
  </si>
  <si>
    <t xml:space="preserve">Bienes y/o servicios recibidos sin el cumplimiento de especificaciones técnicas, con el propósito de recibir algún beneficio económico por parte del contratista </t>
  </si>
  <si>
    <t>Deficiencia en el ejercicio de supervisión e interventoría.</t>
  </si>
  <si>
    <t>Detrimento patrimonial, pérdida de la imagen institucional, desequilibrio económico del contrato, investigaciones penales, disciplinarias y fiscales.</t>
  </si>
  <si>
    <t>* Acompañamiento jurídico y contractual. 
* Capacitación en supervisión y de contratos. 
* Informes de interventoría, supervisión y ceritificaciones de cumplimiento en el que se verifica el cumplimiento del objeto y obligaciones pactadas. 
* Informes de recibo a satisfacción</t>
  </si>
  <si>
    <t xml:space="preserve">
Socializar con generes y supervisores el manual de supervisión, para orientar la planeación, ejecución, monitoreo y cierre de los proyectos, que adelanta FONDECÚN. 
Realizar seguimiento a los proyectos y documentarlo mediante los informes de supervisión. 
Realizar seguimiento a la contratación derivada y realizar la liberación de los productos y servicios mediante la suscripción de actas de recibo a satisfacción. </t>
  </si>
  <si>
    <t xml:space="preserve">*Soportes de capacitación y/o socialización.
*Informes de supervisión. 
*Actas de recibo a satisfacción. </t>
  </si>
  <si>
    <t>Manipulación de documentos en la etapa precontractual que puedan direccionar un cotrato o favorecer la selección de un tercero.</t>
  </si>
  <si>
    <t xml:space="preserve">Desarrillar documentos  sin el cumplimiento de requisitos técnicos y legales en beneficio propio o de un tercero. </t>
  </si>
  <si>
    <t>Elaboración de estudios previos y pliegos de condiciones restrictivos, desconocimiento u omisión de la normatividad para favorecer a un oferente.</t>
  </si>
  <si>
    <t>Sanciones disciplinarias, afectación reputacional, incumplimiento de normatividad y posibles sanciones económicas.</t>
  </si>
  <si>
    <t>* Repuesta a las observaciones presentadas al proyecto de pliego de condiciones o documento que haga sus veces.
* Análisis de las condiciones y requisitos que deben cumplir los proponentes. 
* Someter a consideración del comité de negocios o de contratación según la naturaleza jurídica la apertura de los procesos de  selección de contratistas, la conveniencia de adjudicar o no al proponente ganador el contrato.</t>
  </si>
  <si>
    <t>Respuesta a las observaciones presentadas al proyecto de pliego de condiciones, mediante las actividades de seguimiento y control. 
Someter a consideración del Comité de Negocios o de contratación según la naturaleza jurídica los procesos de Adquisiciones y Licitaciones la apertura del proceso.</t>
  </si>
  <si>
    <t xml:space="preserve">*Seguimiento de cargue en el Secop
*Actas de comité </t>
  </si>
  <si>
    <t xml:space="preserve">Manipulación no autorizada de sistemas de información, como claves y tokens, para pagos no autorizados o dervio de recursos. </t>
  </si>
  <si>
    <t>Riesgo de Fraude</t>
  </si>
  <si>
    <t xml:space="preserve">Presiones externas o de un superior, falta de verificación de los requisitos para el pago de obligaciones, falta de control en los sistemas de información financiera. </t>
  </si>
  <si>
    <t>Pérdida de recursos financieros, sanciones legales, pérdida o alteración de la información, procesos disciplinarios</t>
  </si>
  <si>
    <t xml:space="preserve">* Control dual de pagos con la asignación de Token por roles.
* Control dual para las condiciones de manejo del producto bancario.   
* Conciliación de libros de tesorería para analizar las partidas que puedan ser objetivo de conciliación </t>
  </si>
  <si>
    <t xml:space="preserve">Realizar control dual de los pagos, mediante la asignación de token para las transacciones de la banca virtual a las personas del proceso con el rol que corresponda, así como, control dual para las condiciones de manejo del producto bancario.   
Realizar mensualmente actividades de seguimiento y control, mediante el cruce final de los productos bancarios. </t>
  </si>
  <si>
    <t>Asignación de roles, calves y token a los responsables por rol
Comprobantes de egreso</t>
  </si>
  <si>
    <t>Gestión inadecuada o extemporánea en el ejercicio de la defensa judicial para beneficio propio o de terceros.</t>
  </si>
  <si>
    <t>Actuaciones procesales deficientes que buscan favorecer intereses particulares.</t>
  </si>
  <si>
    <t>Falta de oportunidad y eficiencia en la gestión de etapas procesales de defensa judicial.</t>
  </si>
  <si>
    <t>Detrimento patrimonial y daño a los intereses de la entidad.</t>
  </si>
  <si>
    <t xml:space="preserve">Seguimiento mensual a los litigios en los que Fondecún es parte. </t>
  </si>
  <si>
    <t xml:space="preserve">Realizar seguimiento a los litigios en los que Fondecún es parte a través de informes mensuales suministrados por parte de la firma contratada, la cual es la encargada de ejercer la representación judicial de la Entidad. 
</t>
  </si>
  <si>
    <t>Informe de seguimiento  por proceso</t>
  </si>
  <si>
    <t>Hurto de bienes o insumos de propiedad de la entidad.</t>
  </si>
  <si>
    <t>Apropiación indebida de bienes institucionales sin cumplir requisitos legales.</t>
  </si>
  <si>
    <t>Ausencia de sistemas de seguridad y control, y conductas inapropiadas de funcionarios o contratistas.</t>
  </si>
  <si>
    <t xml:space="preserve">* Control de ingreso del personal al edificio mediante correo de autorización.
* Capacitaciones del código de integridad </t>
  </si>
  <si>
    <t>Se informa a los funcionarios de la Entidad, la importancia del porte y uso adecuado del carné institucional, en caso de no contar con el debe solicitar a la recepción de la Entidad correo de autorizción de ingreso, así mismo para ingreso de terceros.</t>
  </si>
  <si>
    <t>Soportes de autorizaciones de ingreso de personas a la Entidad</t>
  </si>
  <si>
    <t>Talento Humano</t>
  </si>
  <si>
    <t>Alterar los soportes al sistema de pago de seguridad social</t>
  </si>
  <si>
    <t>Falsificación de documentos para beneficio propio, sin cumplir requisitos técnicos y legales</t>
  </si>
  <si>
    <t>Vinculación de contratistas con antecedentes negativos, intereses particulares de funcionarios en conflicto con su deber, omisión en la supervisión de contratos y convenios</t>
  </si>
  <si>
    <t>Sanciones económicas por incumplimiento de la normatividad</t>
  </si>
  <si>
    <t xml:space="preserve">Capacitación a todos personal, especialmente a supervisores de como validar las planillas de seguridad social, a cargo de la oficina jurídica. 
Verificar la autenticidad de los pogos de seguridad social  y certificar mediante el informe de cumplimiento a la supervisión. 
</t>
  </si>
  <si>
    <t xml:space="preserve">Realizar la verificación del pago de las planillas de seguridad social de los cobros que se gestionen en la actividad. </t>
  </si>
  <si>
    <t xml:space="preserve">Matriz de seguimiento y verificación de planillas de seguridad social
Soportes de la recepción y trámite de cuentas de cobro </t>
  </si>
  <si>
    <t>Subgerencia Técnica y SAF (Contabilidad)</t>
  </si>
  <si>
    <t>PROBABILIDAD</t>
  </si>
  <si>
    <t>PUNTAJE</t>
  </si>
  <si>
    <t>ZONA DE RIESGO</t>
  </si>
  <si>
    <t>CASI SEGURO</t>
  </si>
  <si>
    <t>25
MODERADA</t>
  </si>
  <si>
    <t>50
ALTA</t>
  </si>
  <si>
    <t>100
EXTREMA</t>
  </si>
  <si>
    <t>PROBABLE</t>
  </si>
  <si>
    <t>20
MODERADA</t>
  </si>
  <si>
    <t>40
ALTA</t>
  </si>
  <si>
    <t>80
EXTREMA</t>
  </si>
  <si>
    <t>POSIBLE</t>
  </si>
  <si>
    <t>15
MODERADA</t>
  </si>
  <si>
    <t>30
ALTA</t>
  </si>
  <si>
    <t>60
EXTREMA</t>
  </si>
  <si>
    <t>IMPROBABLE</t>
  </si>
  <si>
    <t>10
BAJA</t>
  </si>
  <si>
    <t>RARA VEZ</t>
  </si>
  <si>
    <t>5
BAJA</t>
  </si>
  <si>
    <t>MODERADO</t>
  </si>
  <si>
    <t>MAYOR</t>
  </si>
  <si>
    <t>CATASTRFICO</t>
  </si>
  <si>
    <t>Puntaje</t>
  </si>
  <si>
    <t>Zona de Riesgo Baja: 
   Puntaje: De 5 a 10 puntos. 
   Definida por la casilla Baja.
   Probabilidad: Rara vez o improbable. 
   Impacto: Moderado y Mayor.
Tratamiento: Los riesgos de corrupción de las zonas baja se encuentran en un nivel que puede eliminarse o reducirse fácilmente con los controles establecidos en la entidad.</t>
  </si>
  <si>
    <r>
      <t xml:space="preserve">Zona de Riesgo Moderada: 
   Puntaje: De 15 - 25 puntos.  
   Definida por la casilla Moderada. 
   Probabilidad: Rara vez, Improbable, Posible, Probable y Casi Seguro. 
   Impacto: Moderado, Mayor y Catastrófico.
Tratamiento: Deben tomarse las medidas necesarias para llevar los riesgos a la Zona de Riesgo Baja o eliminarlo.
</t>
    </r>
    <r>
      <rPr>
        <b/>
        <sz val="10"/>
        <color theme="1"/>
        <rFont val="Arial Narrow"/>
        <family val="2"/>
      </rPr>
      <t>Nota:</t>
    </r>
    <r>
      <rPr>
        <sz val="10"/>
        <color theme="1"/>
        <rFont val="Arial Narrow"/>
        <family val="2"/>
      </rPr>
      <t xml:space="preserve"> En todo caso se requiere que las entidades propendan por eliminar el riesgo de corrupción o por lo menos llevarlo a la Zona de Riesgo Baja.</t>
    </r>
  </si>
  <si>
    <r>
      <t xml:space="preserve">Zona de Riesgo Alta:
   Puntaje: De 30 - 50 puntos.  
   Definida por la casilla Alta. 
   Probabilidad: Improbable, Posible, Probable y Casi Seguro.
   Impacto: Mayor y Catastrófico.
Tratamiento: Deben tomarse las medidas necesarias para llevar los riesgos a la Zona de Riesgo Moderada, Baja o eliminarlo.
</t>
    </r>
    <r>
      <rPr>
        <b/>
        <sz val="10"/>
        <color theme="1"/>
        <rFont val="Arial Narrow"/>
        <family val="2"/>
      </rPr>
      <t>Nota:</t>
    </r>
    <r>
      <rPr>
        <sz val="10"/>
        <color theme="1"/>
        <rFont val="Arial Narrow"/>
        <family val="2"/>
      </rPr>
      <t xml:space="preserve"> En todo caso se requiere que las entidades propendan por eliminar el riesgo de corrupción o por lo menos llevarlo a la Zona de Riesgo Baja.</t>
    </r>
  </si>
  <si>
    <r>
      <t xml:space="preserve">Zona de Riesgo Extrema:
   Puntaje: De 60 - 100 puntos.  
   Definida por la casilla Extrema. 
   Probabilidad: Posible, Probable y Casi Seguro. 
   Impacto: Catastrófico.
Tratamiento: Los riesgos de corrupción de la Zona de Riesgo Extrema requieren de un tratamiento prioritario. Se deben implementar los controles orientados a reducir la posibilidad de ocurrencia del riesgo o disminuir el impacto de sus efectos y tomar las medidas de protección.  
</t>
    </r>
    <r>
      <rPr>
        <b/>
        <sz val="10"/>
        <color theme="1"/>
        <rFont val="Arial Narrow"/>
        <family val="2"/>
      </rPr>
      <t xml:space="preserve">Nota: </t>
    </r>
    <r>
      <rPr>
        <sz val="10"/>
        <color theme="1"/>
        <rFont val="Arial Narrow"/>
        <family val="2"/>
      </rPr>
      <t>En todo caso se requiere que las entidades propendan por eliminar el riesgo de corrupción o por lo menos llevarlo a la Zona de Riesgo Baja.</t>
    </r>
  </si>
  <si>
    <t>ELABORACIÓN</t>
  </si>
  <si>
    <t>A la Oficina de Planeación o quien haga sus veces le corresponde liderar su elaboración y consolidación</t>
  </si>
  <si>
    <t>Debe ser elaborado por cada responsable de las áreas y/o de los procesos, junto con su equipo.</t>
  </si>
  <si>
    <t xml:space="preserve">CONSOLIDACIÓN </t>
  </si>
  <si>
    <t>A la oficina de planeación o quien haga sus veces le corresponde liderar el proceso de construcción del Mapa de Riesgos de Corrupción. Adicionalmente, esta misma oficina será la encargada de consolida el Mapa de Riesgos de Corrupción.</t>
  </si>
  <si>
    <t xml:space="preserve">PUBLICACIÓN </t>
  </si>
  <si>
    <t>Se debe publicar en la página web de la entidad o en un medio de fácil acceso al ciudadano, a más tardar el 31 de enero de cada año.</t>
  </si>
  <si>
    <t>SOCIALIZACIÓN</t>
  </si>
  <si>
    <t>Los servidores públicos y contratistas de la entidad deben conocer su contenido antes de su publicación. Para lograr este propósito la Oficina de Planeación deberá diseñar y poner en marcha las actividades o mecanismos necesarios para que los funcionarios y contratistas conozcan, debatan y formulen sus apreciaciones y propuestas sobre el proyecto del Mapa de Riesgos de Corrupción.</t>
  </si>
  <si>
    <t>Así mismo, dicha Oficina adelantará las acciones para que la ciudadanía y los interesados externos conozcan y manifiesten sus consideraciones y sugerencias sobre el proyecto del Mapa de Riesgos de Corrupción</t>
  </si>
  <si>
    <t>AJUSTES Y MODIFICACIONES</t>
  </si>
  <si>
    <t>Ajustes y modificaciones del Mapa de Riesgos de Corrupción: Después de su publicación y durante el respectivo año de vigencia, se podrán realizar los ajustes y las modificaciones necesarias orientadas a mejorar el Mapa de Riesgos de Corrupción. En este caso deberá dejarse por escrito los ajustes, modificaciones o inclusiones realizadas.</t>
  </si>
  <si>
    <t>CONSOLIDACION DOCUMENTO</t>
  </si>
  <si>
    <t>APROBACIÓN DEL SEGUIMIENTO</t>
  </si>
  <si>
    <t>INFORME DE SEGUIMIENTO MAPA DE RIESGOS DE CORRUPCIÓN 2025</t>
  </si>
  <si>
    <t>Cuenta de Estado</t>
  </si>
  <si>
    <t>Etiquetas de columna</t>
  </si>
  <si>
    <t>El asesor jurídico de la Subgerencia Técnica David Mauricio Peñaranda realizó la segunda capacitación sobre el Manual de Supervisión e Interventoría a los gerentes de proyectos y supervisores la cual fue citada mediante Circular 030 de 2025
FECHA: miércoles, veintitrés (23) de julio de 2025.
HORA: 9:00 A.M.
LUGAR: Microsoft teams:
Id. de reunión: 289 414 520 839 3
Código de acceso: QS7V8oj3
En dicha capacitación en donde se socializaron nuevamnete los siguientes formatos de interventoría 
EGAP-FR-07 INFORME_MENSUAL_INTERVENTORIA
EGAP-FR-08 INFORME_SEMANAL_INTERVENTORIA
Para el segundo cuatrimestre se adjuntan: 
3 actas de recibo a satisfacción 
6 informes de gestión.
2 Certificados de cumplimiento</t>
  </si>
  <si>
    <t>La Subgerencia Técnica realizó la contratación de Sandra Rocio Ramirez Hernandez quien a través del Contrato 2025-0496 cuyo objeto es “prestación de servicios de apoyo a la gestión para el cargue  y validación de la información contractual en las diferentes plataformas de contratación electrónica del fondo de desarrollo de proyectos de Cundinamarca Fondecun, teniendo en cuenta lo anterior, la contratista realizó la validación de los soportes de pagos de seguridad social de las OPS de la entidad previo a la radicación de cuentas de cobro en los meses de mayo, junio, julio y agosto.</t>
  </si>
  <si>
    <t>Durante el segundo cuatrimestre se continua con los controles con el fin de asegurar tanto los procesos como servicios e información de la entidad, mediante el cumplimiento de la política de seguridad de la información con acciones como definición de usuarios, control de registro, permisos, y accesibilidad controlada a la información de acuerdo con el perfil de usuario, manteniendo actualizado el directorio de usuarios con los colaboradores retirados o nuevos de la entidad, así mismo realizado la contratación de servicios tecnológicos que permiten mantener el acceso y resguardo de la información.
Se continúa atendiendo las solicitudes de creación de carpetas electrónicas de contratos, alojadas en el SharePoint principal de la Entidad y en el servidor de archivos local, para lo cual gestión documental informa al equipo de TI a fin de que se asignen los permisos respectivos a las personas informadas.</t>
  </si>
  <si>
    <t>Se verifica que, de acuerdo con la gestión documental digital implementada en la Entidad, el repositorio de información y expedientes reposa principalmente en SharePoint, plataforma en la cual se concentran los archivos institucionales. Mediante el seguimiento del segundo cuatrimestre se evidencia que se continua con la gestión de solicitudes de creación de carpetas electrónicas a través de Gestión Documental y Gestión Tecnológica, garantizando la asignación de permisos correspondientes según el perfil de usuario. Así mismo, se valida que se mantienen actualizados los controles relacionados con la seguridad de la información, incluyendo la definición de usuarios, control de registros, permisos y accesibilidad controlada, además de la contratación de servicios tecnológicos que aseguran la protección y resguardo de la información institucional.</t>
  </si>
  <si>
    <t>Durante el segundo cuatrimestre de 2025 se publicaron oportunamente las ejecuciones presupuestales de ingresos y gastos correspondientes a los meses de mayo, junio, julio y agosto, en las fechas establecidas. igualmente se cargo el reporte al mes de abril el cual estaba pendiente en el seguimiento anterior.</t>
  </si>
  <si>
    <t xml:space="preserve">A corte del mes de agosto se verifica que la Subgerencia Administrativa y Financiera realiza el seguimiento a la ejecución presupuestal de forma mensual, evidenciando su publicación oportuna en la página web de la entidad. Se resalta que, por lineamientos de cierre financiero, las ejecuciones presupuestales se consolidan mes vencido. Así mismo, los informes correspondientes a corte del mes de julio han sido socializados ante el Comité de Gestión y Desempeño en la sesión No. 3 del 29/08/2025. </t>
  </si>
  <si>
    <t>Durante el segundo trimestre de 2025, la Subgerencia Técnica dio continuidad a la implementación de controles para mitigar el riesgo de corrupción derivado de posibles deficiencias en la supervisión e interventoría contractual. Como parte de estas acciones, se desarrolló el 23 de julio una capacitación virtual sobre el Manual de Supervisión e Interventoría, convocada mediante la Circular No. 030 de junio, que contó con la participación de 25 asistentes, entre ellos gerentes y supervisores.
Adicionalmente, se evidenció el fortalecimiento del seguimiento a los contratos a través de la suscripción de actas de recibido a satisfacción en contratos interadministrativos suscritos con entidades como Pluxxe, Gestión Rural Integral S.A.S., Metálicas JEP, Alcaldía de Neiva, Fundación Editorial Unidos por Colombia, Ingeqma S.A.S., Soundwave – Eventos y Producciones S.A.S. y 77 Agency S.A.S. A esto se suma la expedición de certificados de cumplimiento e informes de gestión que detallan la entrega conforme de bienes y servicios. Estas acciones contribuyen a garantizar el cumplimiento de las obligaciones contractuales, fortaleciendo la trazabilidad y el control institucional frente a este riesgo.</t>
  </si>
  <si>
    <t xml:space="preserve">Durante el segundo cuatrimestre de la vigencia 2025 se contó con el apoyo de Sandra Ramírez, vinculada mediante el Contrato No. 2025-0496, cuyo objeto es la prestación de servicios de apoyo a la gestión para el cargue y validación de la información contractual en las diferentes plataformas de contratación electrónica del Fondo de Desarrollo de Proyectos de Cundinamarca – FONDECÚN.
Como resultado de esta gestión, se realizó la validación de un total de 1.274 planillas, distribuidas de la siguiente manera: mayo (277), junio (303), julio (314) y agosto (280). Todas las planillas fueron revisadas sin que se presentaran novedades, lo que evidencia que los pagos se validaron de manera exitosa y que no se materializó el riesgo de fraude, asociado a los aportes de seguridad social realizados por los contratistas. </t>
  </si>
  <si>
    <t xml:space="preserve">Se cuenta con evidencias de correos de autorización de ingreso a funcionarios de la Entidad y visitantes en los meses de mayo a agosto de 2025 y que durante el periodo en seguimiento no se presentaron situaciones de hurto en la entidad. </t>
  </si>
  <si>
    <t>Durante el segundo cuatrimestre de 2025 se dio continuidad a las acciones de control orientadas a prevenir el riesgo de hurto de bienes institucionales, mediante la validación de ingresos de terceros solicitada por la persona encargada de recepción, quien envía correos electrónicos a la administración del edificio para autorizar el acceso de personal externo. Como evidencia, se registraron 5 autorizaciones en mayo, 5 en junio, 6 en julio y 5 en agosto, para un total de 21 autorizaciones remitidas sin novedades. Cabe resaltar que no se han presentado situaciones de hurto en la entidad, por lo cual el riesgo se mantiene controlado.</t>
  </si>
  <si>
    <t xml:space="preserve">La Oficina Asesora Jurídica realiza por medio de la Firma contratista Cabrera, García &amp; Poveda Abogados S.A.S., la representación Judicial del Fondo, la cual se encuentra registrada en los reportes de seguimientos de procesos mensuales presentados por la misma firma. </t>
  </si>
  <si>
    <t xml:space="preserve">Total </t>
  </si>
  <si>
    <t>Fondecún cuenta con un PREPARADOR quien es el que realiza la generación de comprobantes de egreso en el sistema de información por cada orden de pago liquidada o traslados autorizados y accede a los portales bancarios a realizar el cargue de pagos y cuenta con un APROBADOR este rol en cabeza del tesorero general de la entidad, quien al recibir los comprobantes de egreso soporte de los valores cargados en la plataforma bancaria realiza el proceso de autorización de las transferencias.
A corte 30 de abril de 2025, no se presentaron cambios sobre el nombramiento de la Tesorera General como sobre el contratista que cumple con las funciones de agente preparador en los portales bancarios, las cuales continúan asignadas a Jenssy Garces, por lo que no se presentaron novedades.
Se realizaron los comprobantes de egreso soporte de los  giros realizados  y estos se publicaron en la carpeta asignada en la red de FONDECUN para la verificación y soporte de los supervisores de  contratos y gerentes de contratos interadministrativos,  igualmente, se realizó el cruce de saldos de libros de tesorería con los saldos en extracto sin encontrar novedades de partidas conciliatorias sin identificar.
La ruta para su verificación es \\192.168.1.6\fondecun\0 Acceso Información Financiera \20. EGRESOS A PUBLICAR\2025</t>
  </si>
  <si>
    <t>Durante el seguimiento del segundo cuatrimestre, comprendido entre mayo y agosto no se realizaron arqueos de caja. Sin embargo, se evidencian tres reembolsos de caja menor efectuados así: el 28 de mayo por $608.550, el 26 de junio por $651.075 y el 28 de agosto por $859.696.
Adicionalmente, el responsable de tesorería realizó controles mensuales, verificando la correspondencia entre los recursos disponibles y los que deberían estar en la caja menor. En dichos seguimientos se identificaron diferencias a favor de la caja menor, inferiores a $50, correspondientes a aproximaciones por decimales.
Con base en lo anterior, se concluye que los controles implementados resultan efectivos, el riesgo se encuentra mitigado y no se presentan novedades relevantes en la administración de la caja menor.</t>
  </si>
  <si>
    <t>Durante el periodo de mayo a agosto se efectuaron tres reembolsos en la caja menor y se realizaron los seguimientos mensuales de autocontrol, en los cuales no se evidenciaron diferencias en el manejo de los recursos.</t>
  </si>
  <si>
    <t xml:space="preserve">Para la vigencia 2025 se mantiene el control dual de los tokens bancarios, con usuarios preparador y aprobador, conforme a las actas de designación vigentes desde el año anterior. Así mismo, Tesorería continúa realizando el reporte mensual de saldos bancarios, los cuales en mayo, junio, julio y agosto no presentaron novedades.
Adicionalmente, en el seguimiento del periodo anterior se evidenció que, en el mes de abril se presentó una diferencia de $10 en la cuenta Bancolombia vinculada al contrato interadministrativo 25-009 con el municipio de Soacha. La responsable del proceso aclaró que el registro contable y presupuestal fue correcto, pero el sistema financiero generó la inconsistencia en los libros de Tesorería. Ante esta situación, se gestionó el ticket de soporte N.º 347, mediante el cual se efectuó el ajuste en el sistema financiero. Para el corte de este seguimiento se confirma que la diferencia fue corregida y no persisten novedades en la conciliación, de manera que el riesgo sigue controlado. </t>
  </si>
  <si>
    <t>Durante el segundo cuatrimestre de 2025 se evidenció la implementación de medidas de control en la etapa precontractual orientadas a prevenir riesgos de manipulación documental que favorezcan a un tercero. En el archivo de seguimiento de los 33 procesos de selección a corte de agosto, cargados oportunamente en SECOP II con sus respectivos enlaces de consulta. 
Adicionalmente, durante este periodo se realizaron 39 sesiones del Comité de Negocios, de las cuales 4 correspondieron a contratos con adiciones que superaron el 50%, 12 a adjudicaciones de procesos de selección, 8 a contratos suscritos con un valor superior a 600 salarios mínimos y 15 a la suscripción de contratos interadministrativos.</t>
  </si>
  <si>
    <t>5.1. Durante el periodo comprendido entre enero y agosto de la vigencia 2025, se dió apertura a 37 procesos de selección mediante modalidades de selección publica, que garantiza la pluralidad de oferentes, dando respuesta oportuna a las observaciones presentadas, las cuales pueden ser verificadas en cada uno de los links de publicidad relacionados en la base adjunta. 
5.2. Así mismo con corte a 31 de agostol de 2025, se realizaron 71 sesiones de comite de negocios, en las cuales se sometieron a consideración las ajudicaciones a realizar, en el marco de lo dipuesto por el Manual de Contratación de Fondecún</t>
  </si>
  <si>
    <t>En el presente periodo se evidencia que la Oficina Asesora Jurídica, a través de la firma contratista Cabrera, García &amp; Poveda Abogados S.A.S., ha dado cumplimiento a los controles establecidos, adelantando la representación judicial del Fondo y presentando los respectivos informes mensuales de seguimiento a los 22 procesos en lo que la entidad hace parte, 12 como demandado, 6 como demandante, 2 proceso terminados y dos pendientes por admisión. 
Con respecto al año anterior hay uno que cambio de estado que es uno que se terminó proceso que se llevaba en contra el Municipio de Gutiérrez, en el cual la pretensión principal de la demanda fue la declaratoria de incumplimiento del Contrato Interadministrativo No. 006-2017, debido a que el municipio no pagó a Fondecún la suma de $7.000.000 pactada en la Cláusula Cuarta del contrato. La acción judicial se promovió luego de que el acuerdo conciliatorio extrajudicial adelantado ante la Procuraduría General de la Nación, y remitido al Juzgado 38 Administrativo Oral de Bogotá D.C. para su aprobación, fuera improbado en sede judicial.
Si bien la Oficina Jurídica ha realizado un seguimiento oportuno y los controles han resultado efectivos, se debe dejar constancia de que el riesgo de detrimento patrimonial se encuentra materializado. Dicha materialización ocurrió en 2017, cuando el Municipio de Gutiérrez incumplió con el pago convenido; sin embargo, la novedad radica en que solo hasta este año se verá reflejado contablemente dicho impacto, al efectuarse el respectivo registro.
Finalmente, al validar los mapas de riesgos de gestión y de corrupción, se observa que estos contemplan controles en la Subgerencia Técnica orientadas a reforzar los seguimientos en la etapa de ejecución contractual, aspecto que resulta pertinente para prevenir la materialización del riesgo con situaciones similares en futuros contratos.</t>
  </si>
  <si>
    <t>Durante el segundo cuatrimestre se mantuvieron los controles orientados a garantizar la seguridad de los procesos, servicios e información de la entidad, en cumplimiento con la Política de Seguridad de la Información. Se actualizaron usuarios, permisos y accesos según perfiles.
También se gestionó la creación de carpetas electrónicas de contratos en SharePoint y el servidor local, asignando permisos según lo informado por Gestión Documental.</t>
  </si>
  <si>
    <t xml:space="preserve">En el seguimiento realizado al segundo cuatrimestre de la presente vigencia, se evidencia los siguientes reembolsos en las fechas desceritas a continuacion:
28 de mayo por $608.550
26 de junio por $651.075
28 de agosto por $859.696
De iagual manera se evidencian la ejecución de controles mensuales, verificando la correspondencia entre los recursos disponibles y los saldos esperados en caja. Durante estas revisiones se identificaron diferencias menores (inferiores a $50), siempre a favor de la entidad, atribuibles a redondeos decimales.
Se concluye que los controles actuales son efectivos y permiten mitigar adecuadamente el riesgo asociado a la gestión de caja menor, sin presentarse novedades relevantes.
</t>
  </si>
  <si>
    <t>Al corte del mes de agosto, se verificó que la Subgerencia Administrativa y Financiera lleva a cabo el seguimiento mensual a la ejecución presupuestal, asegurando su divulgación oportuna a través de la página web del Fondo.
Se destaca que, conforme a los lineamientos definidos para el cierre financiero, la consolidación de la información presupuestal se realiza con un mes de desfase.</t>
  </si>
  <si>
    <t>En el segundo seguimiento se evidenció que la Subgerencia Técnica implementó acciones para fortalecer los controles en supervisión e interventoría contractual, con el objetivo de mitigar riesgos de corrupción. Se realizó una capacitación virtual sobre el Manual de Supervisión e Interventoría el 23 de julio.
Asimismo, se evidenció seguimiento efectivo a contratos mediante actas de recibido a satisfacción, certificados de cumplimiento e informes de gestión en contratos interadministrativos con diversas entidades. Estas medidas refuerzan la trazabilidad y el control sobre el cumplimiento de las obligaciones contractuales.</t>
  </si>
  <si>
    <t>En el periodo correspondiente al segundo cuatrimestre de 2025, se verificó la adopción de controles orientados a mitigar el riesgo de manipulación documental en la fase precontractual. A corte de agosto, se constató que los 33 procesos de selección revisados fueron publicados oportunamente en SECOP II, se cuenta con matriz en Excel que contienen enlaces de consulta, fortaleciendo la transparencia y trazabilidad del proceso.
Durante el mismo periodo, se llevaron a cabo 39 sesiones del Comité de Negocios, las cuales cuentan con formalidades de firmas y en en las que se abordaron temas clave como: adiciones contractuales, adjudicaciones y suscripción de contratos interadministrativos entre otros, reflejando un control permanente sobre decisiones contractuales de alto impacto.
Con base en lo anterior, se concluye que las acciones ejecutadas han contribuido a mitigar el riesgo.</t>
  </si>
  <si>
    <t>Se mantiene el control dual de tokens bancarios con roles separados de preparador y aprobador, según actas vigentes. Tesorería reportó saldos bancarios mensualmente entre mayo y agosto, sin novedades.
En abril se identificó una diferencia de $10 en la cuenta Bancolombia vinculada al contrato 25-009 con el municipio de Soacha. El error fue generado por el sistema financiero y corregido mediante el ticket de soporte N.º 347. A la fecha, no persisten inconsistencias y el riesgo permanece controlado.</t>
  </si>
  <si>
    <t>Durante el periodo, la Oficina Asesora Jurídica, a través del contratista Cabrera, García &amp; Poveda Abogados S.A.S., ha cumplido con los controles establecidos, realizando la representación judicial del Fondo y presentando informes mensuales sobre 22 procesos activos: 12 como demandado, 6 como demandante, 2 finalizados y 2 en etapa de admisión.
Se destaca el cierre de un proceso contra el Municipio de Gutiérrez por el incumplimiento del Contrato Interadministrativo No. 006-2017, relacionado con el no pago de $7.000.000 pactados. Aunque el hecho ocurrió en 2017, el impacto contable se reflejará únicamente este año, lo que evidencia la materialización del riesgo de detrimento patrimonial.
Si bien los mapas de riesgo de gestión y corrupción actualmente contemplan controles desde la Subgerencia Técnica, orientados a reforzar el seguimiento en la ejecución contractual, con el fin de prevenir recurrencia de situaciones similares en contratos futuros, es importante por temas de transparencia posibilidas de la investigación de los funcionarios y/o contratistas involucrados en el caso anterior donde se materializó el riesgo para dar un correcto cierre al caso.</t>
  </si>
  <si>
    <t>Durante el segundo cuatrimestre de 2025 se mantuvieron los controles para prevenir el hurto de bienes del Fondo, mediante la validación de ingresos de personal externo por parte de recepción, con 21 autorizaciones registradas entre mayo y agosto, sin novedades reportadas. No se han presentado incidentes, por lo que el riesgo permanece controlado.
Se recomienda mantener el control actual y reforzar la trazabilidad de las autorizaciones mediante el uso de formatos estandarizados o registros digitales para el ingreso y salida de equipos en el Fondo.</t>
  </si>
  <si>
    <t>Se evidencia que en el segundo cuatrimestre de 2025, se validaron 1.274 planillas de aportes a seguridad social con apoyo del Contrato No. 2025-0496. No se identificaron inconsistencias, lo que evidencia una gestión efectiva y controlado el riesgo de fraude relacionado con el cumplimiento de obligaciones por parte de contratistas.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</si>
</sst>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sz val="11"/>
      <color rgb="FF181717"/>
      <name val="Calibri"/>
      <family val="2"/>
      <scheme val="minor"/>
    </font>
    <font>
      <b/>
      <sz val="11"/>
      <color rgb="FF181717"/>
      <name val="Calibri"/>
      <family val="2"/>
      <scheme val="minor"/>
    </font>
    <font>
      <sz val="12"/>
      <color rgb="FF353835"/>
      <name val="Arial"/>
      <family val="2"/>
    </font>
    <font>
      <b/>
      <sz val="14"/>
      <color theme="1"/>
      <name val="Arial"/>
      <family val="2"/>
    </font>
    <font>
      <sz val="14"/>
      <color theme="1"/>
      <name val="Arial"/>
      <family val="2"/>
    </font>
    <font>
      <b/>
      <sz val="16"/>
      <color theme="1"/>
      <name val="Arial"/>
      <family val="2"/>
    </font>
    <font>
      <b/>
      <sz val="22"/>
      <color theme="1"/>
      <name val="Arial"/>
      <family val="2"/>
    </font>
    <font>
      <sz val="12"/>
      <color rgb="FFFF0000"/>
      <name val="Arial"/>
      <family val="2"/>
    </font>
    <font>
      <b/>
      <sz val="12"/>
      <color rgb="FFFF0000"/>
      <name val="Arial"/>
      <family val="2"/>
    </font>
    <font>
      <b/>
      <sz val="12"/>
      <color theme="5"/>
      <name val="Arial"/>
      <family val="2"/>
    </font>
    <font>
      <b/>
      <sz val="9"/>
      <color rgb="FF000000"/>
      <name val="Tahoma"/>
      <family val="2"/>
    </font>
    <font>
      <sz val="9"/>
      <color rgb="FF000000"/>
      <name val="Tahoma"/>
      <family val="2"/>
    </font>
    <font>
      <sz val="10"/>
      <name val="Arial Narrow"/>
      <family val="2"/>
    </font>
    <font>
      <b/>
      <sz val="11"/>
      <color theme="1"/>
      <name val="Arial Narrow"/>
      <family val="2"/>
    </font>
    <font>
      <sz val="11"/>
      <color theme="1"/>
      <name val="Arial Narrow"/>
      <family val="2"/>
    </font>
    <font>
      <b/>
      <sz val="10"/>
      <color theme="1"/>
      <name val="Arial Narrow"/>
      <family val="2"/>
    </font>
    <font>
      <sz val="10"/>
      <color theme="1"/>
      <name val="Arial Narrow"/>
      <family val="2"/>
    </font>
    <font>
      <b/>
      <sz val="10"/>
      <color theme="0"/>
      <name val="Arial Narrow"/>
      <family val="2"/>
    </font>
    <font>
      <sz val="9"/>
      <color indexed="81"/>
      <name val="Tahoma"/>
      <family val="2"/>
    </font>
    <font>
      <b/>
      <sz val="9"/>
      <color indexed="81"/>
      <name val="Tahoma"/>
      <family val="2"/>
    </font>
    <font>
      <b/>
      <sz val="11"/>
      <name val="Arial Narrow"/>
      <family val="2"/>
    </font>
    <font>
      <sz val="10"/>
      <color indexed="8"/>
      <name val="Arial Narrow"/>
      <family val="2"/>
    </font>
    <font>
      <b/>
      <sz val="10"/>
      <name val="Arial Narrow"/>
      <family val="2"/>
    </font>
    <font>
      <b/>
      <sz val="24"/>
      <color theme="1"/>
      <name val="Arial Narrow"/>
      <family val="2"/>
    </font>
    <font>
      <sz val="11"/>
      <color theme="1"/>
      <name val="Calibri"/>
      <family val="2"/>
      <scheme val="minor"/>
    </font>
    <font>
      <b/>
      <sz val="11"/>
      <color theme="0"/>
      <name val="Calibri"/>
      <family val="2"/>
      <scheme val="minor"/>
    </font>
    <font>
      <sz val="10"/>
      <color rgb="FF000000"/>
      <name val="Arial Narrow"/>
      <family val="2"/>
    </font>
    <font>
      <sz val="11"/>
      <color rgb="FF000000"/>
      <name val="Arial Narrow"/>
      <family val="2"/>
    </font>
  </fonts>
  <fills count="27">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E9E8E7"/>
        <bgColor indexed="64"/>
      </patternFill>
    </fill>
    <fill>
      <patternFill patternType="solid">
        <fgColor theme="4" tint="0.79998168889431442"/>
        <bgColor indexed="64"/>
      </patternFill>
    </fill>
    <fill>
      <patternFill patternType="solid">
        <fgColor rgb="FFEFFCE7"/>
        <bgColor indexed="64"/>
      </patternFill>
    </fill>
    <fill>
      <patternFill patternType="solid">
        <fgColor rgb="FFE6FBF2"/>
        <bgColor indexed="64"/>
      </patternFill>
    </fill>
    <fill>
      <patternFill patternType="solid">
        <fgColor theme="5"/>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8" tint="-0.249977111117893"/>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top style="thin">
        <color rgb="FF000000"/>
      </top>
      <bottom style="thin">
        <color rgb="FF000000"/>
      </bottom>
      <diagonal/>
    </border>
    <border>
      <left/>
      <right style="thin">
        <color rgb="FF000000"/>
      </right>
      <top style="thin">
        <color indexed="64"/>
      </top>
      <bottom style="thin">
        <color indexed="64"/>
      </bottom>
      <diagonal/>
    </border>
  </borders>
  <cellStyleXfs count="2">
    <xf numFmtId="0" fontId="0" fillId="0" borderId="0"/>
    <xf numFmtId="9" fontId="29" fillId="0" borderId="0" applyFont="0" applyFill="0" applyBorder="0" applyAlignment="0" applyProtection="0"/>
  </cellStyleXfs>
  <cellXfs count="319">
    <xf numFmtId="0" fontId="0" fillId="0" borderId="0" xfId="0"/>
    <xf numFmtId="0" fontId="2" fillId="6" borderId="1" xfId="0" applyFont="1" applyFill="1" applyBorder="1" applyAlignment="1">
      <alignment horizontal="center" vertical="center"/>
    </xf>
    <xf numFmtId="1" fontId="0" fillId="0" borderId="1" xfId="0" applyNumberFormat="1" applyBorder="1" applyAlignment="1">
      <alignment horizontal="center" vertical="center"/>
    </xf>
    <xf numFmtId="2" fontId="0" fillId="0" borderId="1" xfId="0" applyNumberFormat="1" applyBorder="1" applyAlignment="1">
      <alignment horizontal="center"/>
    </xf>
    <xf numFmtId="0" fontId="1" fillId="0" borderId="0" xfId="0" applyFont="1"/>
    <xf numFmtId="0" fontId="4"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7" fillId="19" borderId="1" xfId="0" applyFont="1" applyFill="1" applyBorder="1" applyAlignment="1">
      <alignment horizontal="center" vertical="center"/>
    </xf>
    <xf numFmtId="0" fontId="7" fillId="19" borderId="1" xfId="0" applyFont="1" applyFill="1" applyBorder="1" applyAlignment="1">
      <alignment horizontal="center" vertical="center" wrapText="1"/>
    </xf>
    <xf numFmtId="0" fontId="4" fillId="19" borderId="1" xfId="0" applyFont="1" applyFill="1" applyBorder="1" applyAlignment="1">
      <alignment horizontal="center" vertical="center"/>
    </xf>
    <xf numFmtId="0" fontId="4" fillId="19" borderId="1" xfId="0" applyFont="1" applyFill="1" applyBorder="1" applyAlignment="1">
      <alignment horizontal="center" vertical="center" wrapText="1"/>
    </xf>
    <xf numFmtId="0" fontId="7" fillId="20" borderId="1"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1" xfId="0" applyFont="1" applyFill="1" applyBorder="1" applyAlignment="1">
      <alignment horizontal="center" vertical="center" wrapText="1"/>
    </xf>
    <xf numFmtId="0" fontId="9" fillId="0" borderId="0" xfId="0" applyFont="1" applyAlignment="1">
      <alignment horizontal="center" vertical="center" wrapText="1"/>
    </xf>
    <xf numFmtId="0" fontId="3" fillId="19"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0" xfId="0" applyFont="1" applyBorder="1" applyAlignment="1">
      <alignment horizontal="center" vertical="center" wrapText="1"/>
    </xf>
    <xf numFmtId="0" fontId="8" fillId="2" borderId="13" xfId="0" applyFont="1" applyFill="1" applyBorder="1" applyAlignment="1">
      <alignment horizontal="center" vertical="center" wrapText="1"/>
    </xf>
    <xf numFmtId="0" fontId="8" fillId="6" borderId="1" xfId="0" applyFont="1" applyFill="1" applyBorder="1" applyAlignment="1">
      <alignment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0" xfId="0" applyFont="1" applyBorder="1" applyAlignment="1">
      <alignment horizontal="center" vertical="center" wrapText="1"/>
    </xf>
    <xf numFmtId="0" fontId="4" fillId="2" borderId="4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2" fillId="0" borderId="32" xfId="0" applyFont="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8" xfId="0" applyFont="1" applyBorder="1" applyAlignment="1">
      <alignment horizontal="center" vertical="center"/>
    </xf>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4" fillId="0" borderId="2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horizontal="center" vertical="center" wrapText="1"/>
    </xf>
    <xf numFmtId="0" fontId="4" fillId="0" borderId="26" xfId="0" applyFont="1" applyBorder="1" applyAlignment="1">
      <alignment horizontal="center" vertical="center"/>
    </xf>
    <xf numFmtId="0" fontId="4" fillId="8" borderId="1" xfId="0" applyFont="1" applyFill="1" applyBorder="1" applyAlignment="1">
      <alignment horizontal="center" vertical="center"/>
    </xf>
    <xf numFmtId="0" fontId="4" fillId="21" borderId="1" xfId="0" applyFont="1" applyFill="1" applyBorder="1" applyAlignment="1">
      <alignment horizontal="center" vertical="center"/>
    </xf>
    <xf numFmtId="0" fontId="4" fillId="22" borderId="1" xfId="0" applyFont="1" applyFill="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wrapText="1"/>
    </xf>
    <xf numFmtId="0" fontId="13" fillId="0" borderId="40" xfId="0" applyFont="1" applyBorder="1" applyAlignment="1">
      <alignment horizontal="center" vertical="center" wrapText="1"/>
    </xf>
    <xf numFmtId="0" fontId="8" fillId="21" borderId="17" xfId="0" applyFont="1" applyFill="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3" xfId="0" applyFont="1" applyBorder="1" applyAlignment="1">
      <alignment horizontal="center" vertical="center" wrapText="1"/>
    </xf>
    <xf numFmtId="0" fontId="8" fillId="8" borderId="17" xfId="0" applyFont="1" applyFill="1" applyBorder="1" applyAlignment="1">
      <alignment horizontal="center" vertical="center"/>
    </xf>
    <xf numFmtId="0" fontId="4" fillId="16" borderId="16"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4" fillId="0" borderId="13" xfId="0" applyFont="1" applyBorder="1" applyAlignment="1">
      <alignment horizontal="center" vertical="center" wrapText="1"/>
    </xf>
    <xf numFmtId="0" fontId="21" fillId="0" borderId="0" xfId="0" applyFont="1"/>
    <xf numFmtId="0" fontId="20" fillId="6" borderId="1" xfId="0" applyFont="1" applyFill="1" applyBorder="1" applyAlignment="1">
      <alignment horizontal="center" vertical="center"/>
    </xf>
    <xf numFmtId="0" fontId="20" fillId="0" borderId="1" xfId="0" applyFont="1" applyBorder="1" applyAlignment="1">
      <alignment horizontal="center" vertical="center" wrapText="1"/>
    </xf>
    <xf numFmtId="0" fontId="21" fillId="0" borderId="1" xfId="0" applyFont="1" applyBorder="1" applyAlignment="1">
      <alignment wrapText="1"/>
    </xf>
    <xf numFmtId="0" fontId="21" fillId="0" borderId="1" xfId="0" applyFont="1" applyBorder="1" applyAlignment="1">
      <alignment horizontal="center" vertical="center" wrapText="1"/>
    </xf>
    <xf numFmtId="0" fontId="21" fillId="0" borderId="0" xfId="0" applyFont="1" applyAlignment="1">
      <alignment wrapText="1"/>
    </xf>
    <xf numFmtId="0" fontId="21" fillId="0" borderId="1" xfId="0" applyFont="1" applyBorder="1" applyAlignment="1">
      <alignment horizontal="left" wrapText="1"/>
    </xf>
    <xf numFmtId="0" fontId="21" fillId="16" borderId="1" xfId="0" applyFont="1" applyFill="1" applyBorder="1" applyAlignment="1">
      <alignment horizontal="center" vertical="center"/>
    </xf>
    <xf numFmtId="0" fontId="21" fillId="13" borderId="1" xfId="0" applyFont="1" applyFill="1" applyBorder="1" applyAlignment="1">
      <alignment horizontal="center"/>
    </xf>
    <xf numFmtId="0" fontId="21" fillId="8" borderId="1" xfId="0" applyFont="1" applyFill="1" applyBorder="1" applyAlignment="1">
      <alignment horizontal="center"/>
    </xf>
    <xf numFmtId="0" fontId="20" fillId="0" borderId="0" xfId="0" applyFont="1" applyAlignment="1">
      <alignment horizontal="center" vertical="center"/>
    </xf>
    <xf numFmtId="0" fontId="21" fillId="0" borderId="0" xfId="0" applyFont="1" applyAlignment="1">
      <alignment horizontal="center" vertical="center"/>
    </xf>
    <xf numFmtId="0" fontId="21" fillId="24" borderId="1" xfId="0" applyFont="1" applyFill="1" applyBorder="1" applyAlignment="1">
      <alignment horizontal="center" vertical="center"/>
    </xf>
    <xf numFmtId="0" fontId="3" fillId="0" borderId="0" xfId="0" applyFont="1" applyAlignment="1">
      <alignment horizontal="center" vertical="center" wrapText="1"/>
    </xf>
    <xf numFmtId="0" fontId="3" fillId="16" borderId="17" xfId="0" applyFont="1" applyFill="1" applyBorder="1" applyAlignment="1">
      <alignment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2" borderId="17" xfId="0" applyFont="1" applyFill="1" applyBorder="1" applyAlignment="1">
      <alignment horizontal="left" vertical="center" wrapText="1"/>
    </xf>
    <xf numFmtId="0" fontId="21" fillId="4" borderId="1" xfId="0" applyFont="1" applyFill="1" applyBorder="1" applyAlignment="1">
      <alignment horizontal="center"/>
    </xf>
    <xf numFmtId="9" fontId="0" fillId="0" borderId="44" xfId="1" applyFont="1" applyBorder="1" applyAlignment="1">
      <alignment horizontal="center" vertical="center"/>
    </xf>
    <xf numFmtId="0" fontId="30" fillId="26" borderId="44" xfId="0" applyFont="1" applyFill="1" applyBorder="1" applyAlignment="1">
      <alignment vertical="center" wrapText="1"/>
    </xf>
    <xf numFmtId="0" fontId="2" fillId="0" borderId="0" xfId="0" applyFont="1" applyAlignment="1">
      <alignment vertical="center"/>
    </xf>
    <xf numFmtId="0" fontId="0" fillId="0" borderId="44" xfId="0" applyBorder="1" applyAlignment="1">
      <alignment vertical="center"/>
    </xf>
    <xf numFmtId="0" fontId="0" fillId="0" borderId="44" xfId="0" applyBorder="1" applyAlignment="1">
      <alignment vertical="center" wrapText="1"/>
    </xf>
    <xf numFmtId="0" fontId="0" fillId="0" borderId="44" xfId="0" applyBorder="1" applyAlignment="1">
      <alignment horizontal="center" vertical="center"/>
    </xf>
    <xf numFmtId="0" fontId="30" fillId="26" borderId="44" xfId="0" applyFont="1" applyFill="1" applyBorder="1" applyAlignment="1">
      <alignment horizontal="center" vertical="center" wrapText="1"/>
    </xf>
    <xf numFmtId="0" fontId="0" fillId="0" borderId="0" xfId="0" pivotButton="1"/>
    <xf numFmtId="0" fontId="0" fillId="0" borderId="0" xfId="0" applyAlignment="1">
      <alignment horizontal="left"/>
    </xf>
    <xf numFmtId="9" fontId="0" fillId="0" borderId="0" xfId="1" applyFont="1"/>
    <xf numFmtId="0" fontId="0" fillId="0" borderId="1" xfId="0" applyBorder="1" applyAlignment="1">
      <alignment horizontal="center" vertical="center" wrapText="1"/>
    </xf>
    <xf numFmtId="0" fontId="18" fillId="7" borderId="11" xfId="0" applyFont="1" applyFill="1" applyBorder="1" applyAlignment="1">
      <alignment horizontal="center" vertical="center" wrapText="1"/>
    </xf>
    <xf numFmtId="0" fontId="21" fillId="23" borderId="1" xfId="0" applyFont="1" applyFill="1" applyBorder="1" applyAlignment="1">
      <alignment horizontal="justify" vertical="center" wrapText="1"/>
    </xf>
    <xf numFmtId="0" fontId="18" fillId="2" borderId="1" xfId="0" applyFont="1" applyFill="1" applyBorder="1" applyAlignment="1">
      <alignment horizontal="center" vertical="center"/>
    </xf>
    <xf numFmtId="0" fontId="19" fillId="0" borderId="1" xfId="0" applyFont="1" applyBorder="1" applyAlignment="1">
      <alignment horizontal="center" vertical="center" wrapText="1"/>
    </xf>
    <xf numFmtId="0" fontId="20" fillId="0" borderId="19" xfId="0" applyFont="1" applyBorder="1" applyAlignment="1">
      <alignment horizontal="center" vertical="center"/>
    </xf>
    <xf numFmtId="0" fontId="20" fillId="14" borderId="11" xfId="0" applyFont="1" applyFill="1" applyBorder="1" applyAlignment="1">
      <alignment horizontal="left" vertical="center" wrapText="1"/>
    </xf>
    <xf numFmtId="0" fontId="20" fillId="14" borderId="13" xfId="0" applyFont="1" applyFill="1" applyBorder="1" applyAlignment="1">
      <alignment horizontal="left" vertical="center" wrapText="1"/>
    </xf>
    <xf numFmtId="0" fontId="20" fillId="14" borderId="11" xfId="0" applyFont="1" applyFill="1" applyBorder="1" applyAlignment="1">
      <alignment horizontal="left" vertical="center"/>
    </xf>
    <xf numFmtId="0" fontId="20" fillId="14" borderId="13" xfId="0" applyFont="1" applyFill="1" applyBorder="1" applyAlignment="1">
      <alignment horizontal="left" vertical="center"/>
    </xf>
    <xf numFmtId="0" fontId="20" fillId="11" borderId="8" xfId="0" applyFont="1" applyFill="1" applyBorder="1" applyAlignment="1">
      <alignment horizontal="center" vertical="center"/>
    </xf>
    <xf numFmtId="0" fontId="21" fillId="0" borderId="1" xfId="0" applyFont="1" applyBorder="1" applyAlignment="1">
      <alignment horizontal="justify" vertical="center" wrapText="1"/>
    </xf>
    <xf numFmtId="0" fontId="18"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26" fillId="0" borderId="0" xfId="0" applyFont="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xf>
    <xf numFmtId="14" fontId="21" fillId="0" borderId="1" xfId="0" applyNumberFormat="1" applyFont="1" applyBorder="1" applyAlignment="1">
      <alignment horizontal="center" vertical="center"/>
    </xf>
    <xf numFmtId="0" fontId="21" fillId="0" borderId="9" xfId="0" applyFont="1" applyBorder="1" applyAlignment="1">
      <alignment horizontal="center" vertical="center"/>
    </xf>
    <xf numFmtId="14" fontId="21" fillId="0" borderId="10" xfId="0" applyNumberFormat="1" applyFont="1" applyBorder="1" applyAlignment="1">
      <alignment horizontal="center" vertical="center"/>
    </xf>
    <xf numFmtId="0" fontId="17" fillId="8"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0" xfId="0" applyFont="1" applyBorder="1" applyAlignment="1">
      <alignment horizontal="center" vertical="center"/>
    </xf>
    <xf numFmtId="0" fontId="21" fillId="0" borderId="0" xfId="0" applyFont="1" applyAlignment="1">
      <alignment horizontal="center" vertical="center" wrapText="1"/>
    </xf>
    <xf numFmtId="0" fontId="27" fillId="0" borderId="0" xfId="0" applyFont="1" applyAlignment="1">
      <alignment horizontal="center" vertical="center" wrapText="1"/>
    </xf>
    <xf numFmtId="0" fontId="20" fillId="11"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0" borderId="8"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9" borderId="8"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1" fillId="13" borderId="8" xfId="0" applyFont="1" applyFill="1" applyBorder="1" applyAlignment="1">
      <alignment horizontal="center" vertical="center" wrapText="1"/>
    </xf>
    <xf numFmtId="0" fontId="20" fillId="11" borderId="1" xfId="0" applyFont="1" applyFill="1" applyBorder="1" applyAlignment="1">
      <alignment vertical="center"/>
    </xf>
    <xf numFmtId="0" fontId="20" fillId="12" borderId="1" xfId="0" applyFont="1" applyFill="1" applyBorder="1" applyAlignment="1">
      <alignment horizontal="center" vertical="center"/>
    </xf>
    <xf numFmtId="0" fontId="20" fillId="12" borderId="8" xfId="0" applyFont="1" applyFill="1" applyBorder="1" applyAlignment="1">
      <alignment horizontal="center" vertical="center"/>
    </xf>
    <xf numFmtId="0" fontId="21" fillId="13" borderId="0" xfId="0" applyFont="1" applyFill="1" applyAlignment="1">
      <alignment horizontal="left" vertical="center" wrapText="1"/>
    </xf>
    <xf numFmtId="0" fontId="21" fillId="9" borderId="0" xfId="0" applyFont="1" applyFill="1" applyAlignment="1">
      <alignment horizontal="left" vertical="center" wrapText="1"/>
    </xf>
    <xf numFmtId="0" fontId="21" fillId="4" borderId="0" xfId="0" applyFont="1" applyFill="1" applyAlignment="1">
      <alignment horizontal="left" vertical="center" wrapText="1"/>
    </xf>
    <xf numFmtId="0" fontId="21" fillId="8" borderId="0" xfId="0" applyFont="1" applyFill="1" applyAlignment="1">
      <alignment horizontal="left" vertical="center" wrapText="1"/>
    </xf>
    <xf numFmtId="0" fontId="21" fillId="15" borderId="0" xfId="0" applyFont="1" applyFill="1" applyAlignment="1">
      <alignment horizontal="justify" vertical="center" wrapText="1"/>
    </xf>
    <xf numFmtId="0" fontId="20" fillId="14" borderId="1" xfId="0" applyFont="1" applyFill="1" applyBorder="1" applyAlignment="1">
      <alignment vertical="center" wrapText="1"/>
    </xf>
    <xf numFmtId="0" fontId="20" fillId="0" borderId="0" xfId="0" applyFont="1" applyAlignment="1">
      <alignment vertical="center" wrapText="1"/>
    </xf>
    <xf numFmtId="0" fontId="21" fillId="0" borderId="0" xfId="0" applyFont="1" applyAlignment="1">
      <alignment horizontal="justify" vertical="center" wrapText="1"/>
    </xf>
    <xf numFmtId="0" fontId="18" fillId="4" borderId="11" xfId="0" applyFont="1" applyFill="1" applyBorder="1" applyAlignment="1">
      <alignment horizontal="center" vertical="center" wrapText="1"/>
    </xf>
    <xf numFmtId="0" fontId="18" fillId="24" borderId="2" xfId="0" applyFont="1" applyFill="1" applyBorder="1" applyAlignment="1">
      <alignment horizontal="center" vertical="center" wrapText="1"/>
    </xf>
    <xf numFmtId="9" fontId="21" fillId="0" borderId="1" xfId="1" applyFont="1" applyBorder="1" applyAlignment="1">
      <alignment horizontal="center" vertical="center"/>
    </xf>
    <xf numFmtId="9" fontId="21" fillId="0" borderId="1" xfId="0" applyNumberFormat="1" applyFont="1" applyBorder="1" applyAlignment="1">
      <alignment horizontal="center" vertical="center"/>
    </xf>
    <xf numFmtId="0" fontId="18" fillId="15" borderId="11" xfId="0" applyFont="1" applyFill="1" applyBorder="1" applyAlignment="1">
      <alignment vertical="center" wrapText="1"/>
    </xf>
    <xf numFmtId="0" fontId="21" fillId="0" borderId="8" xfId="0" applyFont="1" applyBorder="1" applyAlignment="1">
      <alignment horizontal="left" vertical="center" wrapText="1"/>
    </xf>
    <xf numFmtId="0" fontId="21" fillId="0" borderId="8" xfId="0" applyFont="1" applyBorder="1" applyAlignment="1">
      <alignment horizontal="justify"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xf>
    <xf numFmtId="0" fontId="17" fillId="8" borderId="11"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48" xfId="0" applyFont="1" applyBorder="1" applyAlignment="1">
      <alignment horizontal="left" vertical="center" wrapText="1"/>
    </xf>
    <xf numFmtId="0" fontId="19" fillId="0" borderId="50" xfId="0" applyFont="1" applyBorder="1" applyAlignment="1">
      <alignment horizontal="left" vertical="center" wrapText="1"/>
    </xf>
    <xf numFmtId="0" fontId="21" fillId="0" borderId="11" xfId="0" applyFont="1" applyBorder="1" applyAlignment="1">
      <alignment horizontal="left" vertical="center" wrapText="1"/>
    </xf>
    <xf numFmtId="9" fontId="21" fillId="0" borderId="11" xfId="1" applyFont="1" applyBorder="1" applyAlignment="1">
      <alignment horizontal="center" vertical="center"/>
    </xf>
    <xf numFmtId="9" fontId="21" fillId="0" borderId="11" xfId="0" applyNumberFormat="1" applyFont="1" applyBorder="1" applyAlignment="1">
      <alignment horizontal="center" vertical="center"/>
    </xf>
    <xf numFmtId="0" fontId="21" fillId="0" borderId="0" xfId="0" applyFont="1" applyAlignment="1">
      <alignment vertical="center" wrapText="1"/>
    </xf>
    <xf numFmtId="0" fontId="21" fillId="23" borderId="0" xfId="0" applyFont="1" applyFill="1" applyAlignment="1">
      <alignment horizontal="justify" vertical="center" wrapText="1"/>
    </xf>
    <xf numFmtId="0" fontId="21" fillId="0" borderId="0" xfId="0" applyFont="1" applyAlignment="1">
      <alignment horizontal="justify" vertical="center"/>
    </xf>
    <xf numFmtId="0" fontId="21" fillId="23" borderId="0" xfId="0" applyFont="1" applyFill="1" applyAlignment="1">
      <alignment horizontal="justify" vertical="center"/>
    </xf>
    <xf numFmtId="0" fontId="19" fillId="0" borderId="11" xfId="0" applyFont="1" applyBorder="1" applyAlignment="1">
      <alignment horizontal="center" vertical="center" wrapText="1"/>
    </xf>
    <xf numFmtId="0" fontId="0" fillId="0" borderId="1" xfId="0" applyBorder="1" applyAlignment="1">
      <alignment horizontal="center" vertical="center"/>
    </xf>
    <xf numFmtId="0" fontId="0" fillId="0" borderId="1" xfId="0" pivotButton="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7" borderId="11" xfId="0" applyFont="1" applyFill="1" applyBorder="1" applyAlignment="1">
      <alignment horizontal="center" vertical="center" wrapText="1"/>
    </xf>
    <xf numFmtId="0" fontId="31" fillId="2" borderId="3" xfId="0" applyFont="1" applyFill="1" applyBorder="1" applyAlignment="1">
      <alignment horizontal="left" vertical="center" wrapText="1"/>
    </xf>
    <xf numFmtId="0" fontId="31" fillId="2" borderId="49" xfId="0" applyFont="1" applyFill="1" applyBorder="1" applyAlignment="1">
      <alignment horizontal="left" vertical="center" wrapText="1"/>
    </xf>
    <xf numFmtId="0" fontId="32"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0" fillId="0" borderId="1" xfId="0" pivotButton="1" applyBorder="1" applyAlignment="1">
      <alignment vertical="center"/>
    </xf>
    <xf numFmtId="0" fontId="0" fillId="0" borderId="1" xfId="0" applyBorder="1" applyAlignment="1">
      <alignment horizontal="left" vertical="center"/>
    </xf>
    <xf numFmtId="0" fontId="31" fillId="2" borderId="10" xfId="0" applyFont="1" applyFill="1" applyBorder="1" applyAlignment="1">
      <alignment horizontal="left" vertical="center" wrapText="1"/>
    </xf>
    <xf numFmtId="0" fontId="0" fillId="0" borderId="1" xfId="0" applyNumberFormat="1" applyBorder="1" applyAlignment="1">
      <alignment horizontal="center" vertical="center"/>
    </xf>
    <xf numFmtId="0" fontId="21" fillId="24" borderId="8" xfId="0" applyFont="1" applyFill="1" applyBorder="1" applyAlignment="1">
      <alignment horizontal="center" vertical="center" wrapText="1"/>
    </xf>
    <xf numFmtId="0" fontId="21" fillId="24" borderId="10" xfId="0" applyFont="1" applyFill="1" applyBorder="1" applyAlignment="1">
      <alignment horizontal="center" vertical="center" wrapText="1"/>
    </xf>
    <xf numFmtId="0" fontId="20" fillId="24" borderId="1" xfId="0" applyFont="1" applyFill="1" applyBorder="1" applyAlignment="1">
      <alignment horizontal="center" vertical="center"/>
    </xf>
    <xf numFmtId="0" fontId="22" fillId="8"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24" borderId="8" xfId="0" applyFont="1" applyFill="1" applyBorder="1" applyAlignment="1">
      <alignment horizontal="center" vertical="center"/>
    </xf>
    <xf numFmtId="0" fontId="20" fillId="24" borderId="10" xfId="0" applyFont="1" applyFill="1" applyBorder="1" applyAlignment="1">
      <alignment horizontal="center" vertical="center"/>
    </xf>
    <xf numFmtId="0" fontId="20" fillId="24" borderId="3"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1" fillId="2" borderId="1" xfId="0" applyFont="1" applyFill="1" applyBorder="1" applyAlignment="1">
      <alignment horizontal="center"/>
    </xf>
    <xf numFmtId="0" fontId="20" fillId="6" borderId="1" xfId="0" applyFont="1" applyFill="1" applyBorder="1" applyAlignment="1">
      <alignment horizontal="center" vertical="center"/>
    </xf>
    <xf numFmtId="0" fontId="21" fillId="16" borderId="1" xfId="0" applyFont="1" applyFill="1" applyBorder="1" applyAlignment="1">
      <alignment horizontal="center" vertical="center"/>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0" fontId="4" fillId="16"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0" fillId="16" borderId="15" xfId="0" applyFont="1" applyFill="1" applyBorder="1" applyAlignment="1">
      <alignment horizontal="center" vertical="center" wrapText="1"/>
    </xf>
    <xf numFmtId="0" fontId="10" fillId="16" borderId="16"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2" borderId="38"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4" fillId="22" borderId="1" xfId="0" applyFont="1" applyFill="1" applyBorder="1" applyAlignment="1">
      <alignment horizontal="center" vertical="center" wrapText="1"/>
    </xf>
    <xf numFmtId="0" fontId="10" fillId="16" borderId="14" xfId="0" applyFont="1" applyFill="1" applyBorder="1" applyAlignment="1">
      <alignment horizontal="center" vertical="center" wrapText="1"/>
    </xf>
    <xf numFmtId="0" fontId="4" fillId="16" borderId="41" xfId="0" applyFont="1" applyFill="1" applyBorder="1" applyAlignment="1">
      <alignment horizontal="center" vertical="center" wrapText="1"/>
    </xf>
    <xf numFmtId="0" fontId="4" fillId="16" borderId="22" xfId="0" applyFont="1" applyFill="1" applyBorder="1" applyAlignment="1">
      <alignment horizontal="center" vertical="center" wrapText="1"/>
    </xf>
    <xf numFmtId="0" fontId="4" fillId="16" borderId="20"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21" borderId="1" xfId="0" applyFont="1" applyFill="1" applyBorder="1" applyAlignment="1">
      <alignment horizontal="center" vertical="center"/>
    </xf>
    <xf numFmtId="0" fontId="4" fillId="2" borderId="37" xfId="0" applyFont="1" applyFill="1" applyBorder="1" applyAlignment="1">
      <alignment horizontal="left" vertical="center" wrapText="1"/>
    </xf>
    <xf numFmtId="0" fontId="3" fillId="19" borderId="13" xfId="0" applyFont="1" applyFill="1" applyBorder="1" applyAlignment="1">
      <alignment horizontal="center" vertical="center" wrapText="1"/>
    </xf>
    <xf numFmtId="0" fontId="3" fillId="19" borderId="1"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14" fillId="20" borderId="11" xfId="0" applyFont="1" applyFill="1" applyBorder="1" applyAlignment="1">
      <alignment horizontal="center" vertical="center" wrapText="1"/>
    </xf>
    <xf numFmtId="0" fontId="14" fillId="20" borderId="12" xfId="0" applyFont="1" applyFill="1" applyBorder="1" applyAlignment="1">
      <alignment horizontal="center" vertical="center" wrapText="1"/>
    </xf>
    <xf numFmtId="0" fontId="14" fillId="20" borderId="13"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2" fillId="6" borderId="1" xfId="0" applyFont="1" applyFill="1" applyBorder="1" applyAlignment="1">
      <alignment horizontal="center"/>
    </xf>
    <xf numFmtId="0" fontId="2" fillId="6"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8" xfId="0" applyFont="1" applyBorder="1" applyAlignment="1">
      <alignment horizontal="center"/>
    </xf>
    <xf numFmtId="0" fontId="6" fillId="17"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1" xfId="0" applyFont="1" applyBorder="1" applyAlignment="1">
      <alignment horizontal="center" vertical="center" wrapText="1"/>
    </xf>
    <xf numFmtId="0" fontId="18" fillId="6" borderId="1" xfId="0" applyFont="1" applyFill="1" applyBorder="1" applyAlignment="1">
      <alignment horizontal="center" vertical="center"/>
    </xf>
    <xf numFmtId="0" fontId="18" fillId="5" borderId="1"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7"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19" xfId="0" applyFont="1" applyFill="1" applyBorder="1" applyAlignment="1">
      <alignment horizontal="center" vertical="center"/>
    </xf>
    <xf numFmtId="0" fontId="18" fillId="24" borderId="2" xfId="0" applyFont="1" applyFill="1" applyBorder="1" applyAlignment="1">
      <alignment horizontal="center" vertical="center"/>
    </xf>
    <xf numFmtId="0" fontId="18" fillId="24" borderId="6" xfId="0" applyFont="1" applyFill="1" applyBorder="1" applyAlignment="1">
      <alignment horizontal="center" vertical="center"/>
    </xf>
    <xf numFmtId="0" fontId="25" fillId="25" borderId="18" xfId="0" applyFont="1" applyFill="1" applyBorder="1" applyAlignment="1">
      <alignment horizontal="center" vertical="center" wrapText="1"/>
    </xf>
    <xf numFmtId="0" fontId="25" fillId="25" borderId="3" xfId="0" applyFont="1" applyFill="1" applyBorder="1" applyAlignment="1">
      <alignment horizontal="center" vertical="center" wrapText="1"/>
    </xf>
    <xf numFmtId="0" fontId="25" fillId="25" borderId="19" xfId="0" applyFont="1" applyFill="1" applyBorder="1" applyAlignment="1">
      <alignment horizontal="center" vertical="center" wrapText="1"/>
    </xf>
    <xf numFmtId="0" fontId="25" fillId="25" borderId="7" xfId="0" applyFont="1" applyFill="1" applyBorder="1" applyAlignment="1">
      <alignment horizontal="center" vertical="center" wrapText="1"/>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7" borderId="18" xfId="0" applyFont="1" applyFill="1" applyBorder="1" applyAlignment="1">
      <alignment horizontal="center" vertical="center"/>
    </xf>
    <xf numFmtId="0" fontId="18" fillId="7" borderId="19" xfId="0" applyFont="1" applyFill="1" applyBorder="1" applyAlignment="1">
      <alignment horizontal="center" vertical="center"/>
    </xf>
    <xf numFmtId="0" fontId="28" fillId="0" borderId="2"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9" xfId="0" applyFont="1" applyBorder="1" applyAlignment="1">
      <alignment horizontal="center" vertical="center"/>
    </xf>
    <xf numFmtId="0" fontId="28" fillId="0" borderId="7" xfId="0" applyFont="1" applyBorder="1" applyAlignment="1">
      <alignment horizontal="center" vertical="center"/>
    </xf>
    <xf numFmtId="0" fontId="25" fillId="25" borderId="8" xfId="0" applyFont="1" applyFill="1" applyBorder="1" applyAlignment="1">
      <alignment horizontal="center" vertical="center" wrapText="1"/>
    </xf>
    <xf numFmtId="0" fontId="25" fillId="25" borderId="9" xfId="0"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0" fillId="11" borderId="8" xfId="0" applyFont="1" applyFill="1" applyBorder="1" applyAlignment="1">
      <alignment horizontal="center" vertical="center"/>
    </xf>
    <xf numFmtId="0" fontId="20" fillId="11" borderId="9" xfId="0" applyFont="1" applyFill="1" applyBorder="1" applyAlignment="1">
      <alignment horizontal="center" vertical="center"/>
    </xf>
    <xf numFmtId="0" fontId="20" fillId="11" borderId="10" xfId="0" applyFont="1" applyFill="1" applyBorder="1" applyAlignment="1">
      <alignment horizontal="center" vertical="center"/>
    </xf>
    <xf numFmtId="0" fontId="20" fillId="14" borderId="11" xfId="0" applyFont="1" applyFill="1" applyBorder="1" applyAlignment="1">
      <alignment horizontal="left" vertical="center"/>
    </xf>
    <xf numFmtId="0" fontId="20" fillId="14" borderId="13" xfId="0" applyFont="1" applyFill="1" applyBorder="1" applyAlignment="1">
      <alignment horizontal="left" vertical="center"/>
    </xf>
    <xf numFmtId="0" fontId="21" fillId="15" borderId="1" xfId="0" applyFont="1" applyFill="1" applyBorder="1" applyAlignment="1">
      <alignment horizontal="justify" vertical="center" wrapText="1"/>
    </xf>
    <xf numFmtId="0" fontId="21" fillId="13" borderId="8" xfId="0" applyFont="1" applyFill="1" applyBorder="1" applyAlignment="1">
      <alignment horizontal="left" vertical="center" wrapText="1"/>
    </xf>
    <xf numFmtId="0" fontId="21" fillId="13" borderId="9" xfId="0" applyFont="1" applyFill="1" applyBorder="1" applyAlignment="1">
      <alignment horizontal="left" vertical="center" wrapText="1"/>
    </xf>
    <xf numFmtId="0" fontId="21" fillId="13" borderId="10" xfId="0" applyFont="1" applyFill="1" applyBorder="1" applyAlignment="1">
      <alignment horizontal="left" vertical="center" wrapText="1"/>
    </xf>
    <xf numFmtId="0" fontId="21" fillId="9" borderId="8"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1" fillId="9" borderId="10"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1" fillId="4" borderId="9"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1" fillId="8" borderId="1" xfId="0" applyFont="1" applyFill="1" applyBorder="1" applyAlignment="1">
      <alignment horizontal="left" vertical="center" wrapText="1"/>
    </xf>
    <xf numFmtId="0" fontId="20" fillId="14" borderId="11" xfId="0" applyFont="1" applyFill="1" applyBorder="1" applyAlignment="1">
      <alignment horizontal="left" vertical="center" wrapText="1"/>
    </xf>
    <xf numFmtId="0" fontId="20" fillId="14" borderId="13" xfId="0" applyFont="1" applyFill="1" applyBorder="1" applyAlignment="1">
      <alignment horizontal="left" vertical="center" wrapText="1"/>
    </xf>
    <xf numFmtId="0" fontId="20" fillId="0" borderId="2" xfId="0" applyFont="1" applyBorder="1" applyAlignment="1">
      <alignment horizontal="center" vertical="center"/>
    </xf>
    <xf numFmtId="0" fontId="20" fillId="0" borderId="18"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7" xfId="0" applyFont="1" applyBorder="1" applyAlignment="1">
      <alignment horizontal="center" vertical="center"/>
    </xf>
    <xf numFmtId="0" fontId="26" fillId="0" borderId="1" xfId="0" applyFont="1" applyBorder="1" applyAlignment="1">
      <alignment horizontal="center" vertical="center" wrapText="1"/>
    </xf>
    <xf numFmtId="0" fontId="30" fillId="26" borderId="45" xfId="0" applyFont="1" applyFill="1" applyBorder="1" applyAlignment="1">
      <alignment horizontal="center" vertical="center" wrapText="1"/>
    </xf>
    <xf numFmtId="0" fontId="30" fillId="26" borderId="46" xfId="0" applyFont="1" applyFill="1" applyBorder="1" applyAlignment="1">
      <alignment horizontal="center" vertical="center" wrapText="1"/>
    </xf>
    <xf numFmtId="0" fontId="30" fillId="26" borderId="47" xfId="0" applyFont="1" applyFill="1" applyBorder="1" applyAlignment="1">
      <alignment horizontal="center"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1" fillId="0" borderId="51" xfId="0" applyFont="1" applyBorder="1" applyAlignment="1">
      <alignment horizontal="left" vertical="center" wrapText="1"/>
    </xf>
    <xf numFmtId="0" fontId="31" fillId="0" borderId="8" xfId="0" applyFont="1" applyBorder="1" applyAlignment="1">
      <alignment horizontal="left" vertical="top" wrapText="1"/>
    </xf>
    <xf numFmtId="0" fontId="31" fillId="0" borderId="9" xfId="0" applyFont="1" applyBorder="1" applyAlignment="1">
      <alignment horizontal="left" vertical="top" wrapText="1"/>
    </xf>
    <xf numFmtId="0" fontId="31" fillId="0" borderId="51" xfId="0" applyFont="1" applyBorder="1" applyAlignment="1">
      <alignment horizontal="left" vertical="top" wrapText="1"/>
    </xf>
  </cellXfs>
  <cellStyles count="2">
    <cellStyle name="Normal" xfId="0" builtinId="0"/>
    <cellStyle name="Porcentaje" xfId="1" builtinId="5"/>
  </cellStyles>
  <dxfs count="50">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FF00"/>
        </patternFill>
      </fill>
    </dxf>
    <dxf>
      <fill>
        <patternFill>
          <bgColor rgb="FF92D050"/>
        </patternFill>
      </fill>
    </dxf>
    <dxf>
      <fill>
        <patternFill>
          <fgColor theme="0"/>
          <bgColor rgb="FFFF0000"/>
        </patternFill>
      </fill>
    </dxf>
    <dxf>
      <fill>
        <patternFill>
          <bgColor rgb="FF92D050"/>
        </patternFill>
      </fill>
    </dxf>
    <dxf>
      <fill>
        <patternFill>
          <fgColor auto="1"/>
          <bgColor rgb="FFFFFF00"/>
        </patternFill>
      </fill>
    </dxf>
    <dxf>
      <fill>
        <patternFill>
          <fgColor theme="0"/>
          <bgColor rgb="FFFF0000"/>
        </patternFill>
      </fill>
    </dxf>
    <dxf>
      <fill>
        <patternFill>
          <bgColor rgb="FF92D050"/>
        </patternFill>
      </fill>
    </dxf>
    <dxf>
      <fill>
        <patternFill>
          <bgColor theme="7"/>
        </patternFill>
      </fill>
    </dxf>
    <dxf>
      <fill>
        <patternFill>
          <bgColor rgb="FFBC8FDD"/>
        </patternFill>
      </fill>
    </dxf>
    <dxf>
      <font>
        <color theme="0"/>
      </font>
      <fill>
        <patternFill>
          <bgColor rgb="FFFF0000"/>
        </patternFill>
      </fill>
    </dxf>
    <dxf>
      <font>
        <color auto="1"/>
      </font>
      <fill>
        <patternFill>
          <bgColor rgb="FFFFC000"/>
        </patternFill>
      </fill>
    </dxf>
    <dxf>
      <font>
        <color auto="1"/>
      </font>
      <fill>
        <patternFill>
          <bgColor rgb="FFFFFF00"/>
        </patternFill>
      </fill>
    </dxf>
    <dxf>
      <fill>
        <patternFill>
          <bgColor theme="9"/>
        </patternFill>
      </fill>
    </dxf>
    <dxf>
      <font>
        <color theme="0"/>
      </font>
      <fill>
        <patternFill>
          <bgColor rgb="FFFF0000"/>
        </patternFill>
      </fill>
    </dxf>
    <dxf>
      <font>
        <color auto="1"/>
      </font>
      <fill>
        <patternFill>
          <bgColor rgb="FFFFC000"/>
        </patternFill>
      </fill>
    </dxf>
    <dxf>
      <fill>
        <patternFill>
          <bgColor rgb="FF92D050"/>
        </patternFill>
      </fill>
    </dxf>
  </dxfs>
  <tableStyles count="1" defaultTableStyle="TableStyleMedium2" defaultPivotStyle="PivotStyleLight16">
    <tableStyle name="Invisible" pivot="0" table="0" count="0" xr9:uid="{00000000-0011-0000-FFFF-FFFF00000000}"/>
  </tableStyles>
  <colors>
    <mruColors>
      <color rgb="FFBC8FDD"/>
      <color rgb="FFEFFCE7"/>
      <color rgb="FFE6F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sheetMetadata" Target="metadata.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3.xml"/><Relationship Id="rId10" Type="http://schemas.openxmlformats.org/officeDocument/2006/relationships/pivotCacheDefinition" Target="pivotCache/pivotCacheDefinition1.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TD!$D$4:$D$6</c:f>
              <c:strCache>
                <c:ptCount val="3"/>
                <c:pt idx="0">
                  <c:v>Oficina Asesora Jurídica</c:v>
                </c:pt>
                <c:pt idx="1">
                  <c:v>Subgerencia Administrativa y Financiera</c:v>
                </c:pt>
                <c:pt idx="2">
                  <c:v>Subgerencia Técnica</c:v>
                </c:pt>
              </c:strCache>
            </c:strRef>
          </c:cat>
          <c:val>
            <c:numRef>
              <c:f>TD!$E$4:$E$6</c:f>
              <c:numCache>
                <c:formatCode>0%</c:formatCode>
                <c:ptCount val="3"/>
                <c:pt idx="0">
                  <c:v>0.33333333333333331</c:v>
                </c:pt>
                <c:pt idx="1">
                  <c:v>0.55555555555555558</c:v>
                </c:pt>
                <c:pt idx="2">
                  <c:v>0.1111111111111111</c:v>
                </c:pt>
              </c:numCache>
            </c:numRef>
          </c:val>
          <c:extLst>
            <c:ext xmlns:c16="http://schemas.microsoft.com/office/drawing/2014/chart" uri="{C3380CC4-5D6E-409C-BE32-E72D297353CC}">
              <c16:uniqueId val="{00000000-785B-4C88-AC75-2017A093B6D6}"/>
            </c:ext>
          </c:extLst>
        </c:ser>
        <c:dLbls>
          <c:showLegendKey val="0"/>
          <c:showVal val="0"/>
          <c:showCatName val="0"/>
          <c:showSerName val="0"/>
          <c:showPercent val="0"/>
          <c:showBubbleSize val="0"/>
        </c:dLbls>
        <c:gapWidth val="150"/>
        <c:shape val="box"/>
        <c:axId val="-1058914768"/>
        <c:axId val="-1058925648"/>
        <c:axId val="0"/>
      </c:bar3DChart>
      <c:catAx>
        <c:axId val="-10589147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8925648"/>
        <c:crosses val="autoZero"/>
        <c:auto val="1"/>
        <c:lblAlgn val="ctr"/>
        <c:lblOffset val="100"/>
        <c:noMultiLvlLbl val="0"/>
      </c:catAx>
      <c:valAx>
        <c:axId val="-10589256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8914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295275</xdr:colOff>
      <xdr:row>0</xdr:row>
      <xdr:rowOff>0</xdr:rowOff>
    </xdr:from>
    <xdr:to>
      <xdr:col>10</xdr:col>
      <xdr:colOff>485775</xdr:colOff>
      <xdr:row>9</xdr:row>
      <xdr:rowOff>171450</xdr:rowOff>
    </xdr:to>
    <xdr:graphicFrame macro="">
      <xdr:nvGraphicFramePr>
        <xdr:cNvPr id="2" name="Gráfico 1">
          <a:extLst>
            <a:ext uri="{FF2B5EF4-FFF2-40B4-BE49-F238E27FC236}">
              <a16:creationId xmlns:a16="http://schemas.microsoft.com/office/drawing/2014/main" id="{FFD98133-9A08-613B-43E5-D77F6E170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1</xdr:row>
      <xdr:rowOff>215900</xdr:rowOff>
    </xdr:from>
    <xdr:to>
      <xdr:col>1</xdr:col>
      <xdr:colOff>1885848</xdr:colOff>
      <xdr:row>1</xdr:row>
      <xdr:rowOff>635000</xdr:rowOff>
    </xdr:to>
    <xdr:pic>
      <xdr:nvPicPr>
        <xdr:cNvPr id="3" name="Picture 11" descr="logohorizontal">
          <a:extLst>
            <a:ext uri="{FF2B5EF4-FFF2-40B4-BE49-F238E27FC236}">
              <a16:creationId xmlns:a16="http://schemas.microsoft.com/office/drawing/2014/main" id="{E3D8D210-E4B5-364B-9EC7-1D52EC4053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700" y="317500"/>
          <a:ext cx="169534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184354</xdr:colOff>
      <xdr:row>1</xdr:row>
      <xdr:rowOff>245807</xdr:rowOff>
    </xdr:from>
    <xdr:to>
      <xdr:col>2</xdr:col>
      <xdr:colOff>338</xdr:colOff>
      <xdr:row>2</xdr:row>
      <xdr:rowOff>327742</xdr:rowOff>
    </xdr:to>
    <xdr:pic>
      <xdr:nvPicPr>
        <xdr:cNvPr id="3" name="Picture 11" descr="logohorizontal">
          <a:extLst>
            <a:ext uri="{FF2B5EF4-FFF2-40B4-BE49-F238E27FC236}">
              <a16:creationId xmlns:a16="http://schemas.microsoft.com/office/drawing/2014/main" id="{F3EE551B-0DD8-EE4E-B723-8E4D72978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193" y="348226"/>
          <a:ext cx="2568709"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931334</xdr:colOff>
      <xdr:row>1</xdr:row>
      <xdr:rowOff>155222</xdr:rowOff>
    </xdr:from>
    <xdr:to>
      <xdr:col>1</xdr:col>
      <xdr:colOff>748376</xdr:colOff>
      <xdr:row>1</xdr:row>
      <xdr:rowOff>785797</xdr:rowOff>
    </xdr:to>
    <xdr:pic>
      <xdr:nvPicPr>
        <xdr:cNvPr id="3" name="Picture 11" descr="logohorizontal">
          <a:extLst>
            <a:ext uri="{FF2B5EF4-FFF2-40B4-BE49-F238E27FC236}">
              <a16:creationId xmlns:a16="http://schemas.microsoft.com/office/drawing/2014/main" id="{473E6C29-A80E-B641-A1AA-1B41006EA3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1334" y="352778"/>
          <a:ext cx="2568709" cy="63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67553</xdr:colOff>
      <xdr:row>1</xdr:row>
      <xdr:rowOff>513405</xdr:rowOff>
    </xdr:from>
    <xdr:to>
      <xdr:col>2</xdr:col>
      <xdr:colOff>2044</xdr:colOff>
      <xdr:row>1</xdr:row>
      <xdr:rowOff>932234</xdr:rowOff>
    </xdr:to>
    <xdr:pic>
      <xdr:nvPicPr>
        <xdr:cNvPr id="3" name="Picture 11" descr="logohorizontal">
          <a:extLst>
            <a:ext uri="{FF2B5EF4-FFF2-40B4-BE49-F238E27FC236}">
              <a16:creationId xmlns:a16="http://schemas.microsoft.com/office/drawing/2014/main" id="{5A4B8339-31D9-EA45-BEFA-E6180916E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808" y="716065"/>
          <a:ext cx="1706141" cy="41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20Seguimiento%20Riesgos%20de%20Corrupci&#243;n%20-%20copia.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1%20Seguimiento%20Riesgos%20de%20Corrupci&#243;n%20-%20copia.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460.619491435187" createdVersion="8" refreshedVersion="8" minRefreshableVersion="3" recordCount="9" xr:uid="{00000000-000A-0000-FFFF-FFFF19000000}">
  <cacheSource type="worksheet">
    <worksheetSource ref="E7:R16" sheet="Matriz de riesgos" r:id="rId2"/>
  </cacheSource>
  <cacheFields count="19">
    <cacheField name="CAUSA" numFmtId="0">
      <sharedItems longText="1"/>
    </cacheField>
    <cacheField name="RIESGO" numFmtId="0">
      <sharedItems longText="1"/>
    </cacheField>
    <cacheField name="DESCRIPCIÓN" numFmtId="0">
      <sharedItems/>
    </cacheField>
    <cacheField name="TIPO" numFmtId="0">
      <sharedItems/>
    </cacheField>
    <cacheField name="CONSECUENCIA" numFmtId="0">
      <sharedItems/>
    </cacheField>
    <cacheField name="Probabilidad" numFmtId="0">
      <sharedItems containsSemiMixedTypes="0" containsString="0" containsNumber="1" containsInteger="1" minValue="2" maxValue="4"/>
    </cacheField>
    <cacheField name="Impacto" numFmtId="0">
      <sharedItems/>
    </cacheField>
    <cacheField name="Valor Zona del Riesgo" numFmtId="0">
      <sharedItems containsSemiMixedTypes="0" containsString="0" containsNumber="1" containsInteger="1" minValue="20" maxValue="60"/>
    </cacheField>
    <cacheField name="Interpretación zona del Riesgo" numFmtId="0">
      <sharedItems/>
    </cacheField>
    <cacheField name="CONTROLES (con los que cuenta actualmente)" numFmtId="0">
      <sharedItems longText="1"/>
    </cacheField>
    <cacheField name="Probabilidad2" numFmtId="0">
      <sharedItems containsSemiMixedTypes="0" containsString="0" containsNumber="1" containsInteger="1" minValue="1" maxValue="2"/>
    </cacheField>
    <cacheField name="Impacto2" numFmtId="0">
      <sharedItems/>
    </cacheField>
    <cacheField name="Valor Zona del Riesgo2" numFmtId="0">
      <sharedItems containsSemiMixedTypes="0" containsString="0" containsNumber="1" containsInteger="1" minValue="10" maxValue="40"/>
    </cacheField>
    <cacheField name="Zona del Riesgo" numFmtId="0">
      <sharedItems/>
    </cacheField>
    <cacheField name="Periodo de_x000a_ejecución" numFmtId="0">
      <sharedItems/>
    </cacheField>
    <cacheField name="Acciones" numFmtId="0">
      <sharedItems longText="1"/>
    </cacheField>
    <cacheField name="Registro" numFmtId="0">
      <sharedItems/>
    </cacheField>
    <cacheField name="Dependencia" numFmtId="0">
      <sharedItems count="3">
        <s v="Subgerencia Administrativa y Financiera"/>
        <s v="Subgerencia Técnica"/>
        <s v="Oficina Asesora Jurídica"/>
      </sharedItems>
    </cacheField>
    <cacheField name="Responsable"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460.619742129631" createdVersion="8" refreshedVersion="8" minRefreshableVersion="3" recordCount="9" xr:uid="{00000000-000A-0000-FFFF-FFFF1A000000}">
  <cacheSource type="worksheet">
    <worksheetSource ref="E7:U16" sheet="Matriz de riesgos" r:id="rId2"/>
  </cacheSource>
  <cacheFields count="23">
    <cacheField name="CAUSA" numFmtId="0">
      <sharedItems longText="1"/>
    </cacheField>
    <cacheField name="RIESGO" numFmtId="0">
      <sharedItems longText="1"/>
    </cacheField>
    <cacheField name="DESCRIPCIÓN" numFmtId="0">
      <sharedItems/>
    </cacheField>
    <cacheField name="TIPO" numFmtId="0">
      <sharedItems/>
    </cacheField>
    <cacheField name="CONSECUENCIA" numFmtId="0">
      <sharedItems/>
    </cacheField>
    <cacheField name="Probabilidad" numFmtId="0">
      <sharedItems containsSemiMixedTypes="0" containsString="0" containsNumber="1" containsInteger="1" minValue="2" maxValue="4"/>
    </cacheField>
    <cacheField name="Impacto" numFmtId="0">
      <sharedItems/>
    </cacheField>
    <cacheField name="Valor Zona del Riesgo" numFmtId="0">
      <sharedItems containsSemiMixedTypes="0" containsString="0" containsNumber="1" containsInteger="1" minValue="20" maxValue="60"/>
    </cacheField>
    <cacheField name="Interpretación zona del Riesgo" numFmtId="0">
      <sharedItems/>
    </cacheField>
    <cacheField name="CONTROLES (con los que cuenta actualmente)" numFmtId="0">
      <sharedItems longText="1"/>
    </cacheField>
    <cacheField name="Probabilidad2" numFmtId="0">
      <sharedItems containsSemiMixedTypes="0" containsString="0" containsNumber="1" containsInteger="1" minValue="1" maxValue="2"/>
    </cacheField>
    <cacheField name="Impacto2" numFmtId="0">
      <sharedItems/>
    </cacheField>
    <cacheField name="Valor Zona del Riesgo2" numFmtId="0">
      <sharedItems containsSemiMixedTypes="0" containsString="0" containsNumber="1" containsInteger="1" minValue="10" maxValue="40"/>
    </cacheField>
    <cacheField name="Zona del Riesgo" numFmtId="0">
      <sharedItems/>
    </cacheField>
    <cacheField name="Periodo de_x000a_ejecución" numFmtId="0">
      <sharedItems/>
    </cacheField>
    <cacheField name="Acciones" numFmtId="0">
      <sharedItems longText="1"/>
    </cacheField>
    <cacheField name="Registro" numFmtId="0">
      <sharedItems/>
    </cacheField>
    <cacheField name="Dependencia" numFmtId="0">
      <sharedItems count="3">
        <s v="Subgerencia Administrativa y Financiera"/>
        <s v="Subgerencia Técnica"/>
        <s v="Oficina Asesora Jurídica"/>
      </sharedItems>
    </cacheField>
    <cacheField name="Responsable" numFmtId="0">
      <sharedItems count="6">
        <s v="Responsable TIC"/>
        <s v="Responsable de presupuesto_x000a_"/>
        <s v="Responsable de Talento Humano_x000a_"/>
        <s v="Subgerencia Técnica"/>
        <s v="Oficina Asesora Jurídica"/>
        <s v="Responsable de  tesorería"/>
      </sharedItems>
    </cacheField>
    <cacheField name="Autoevaluación del proceso_x000a_(Líder de Proceso)" numFmtId="0">
      <sharedItems longText="1"/>
    </cacheField>
    <cacheField name="Evidencia (Relacionar los productos o soportes)" numFmtId="0">
      <sharedItems longText="1"/>
    </cacheField>
    <cacheField name="Seguimiento de planeación" numFmtId="0">
      <sharedItems longText="1"/>
    </cacheField>
    <cacheField name="Seguimiento de Control Intern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Yohana Parra" refreshedDate="45918.682788310187" createdVersion="8" refreshedVersion="8" minRefreshableVersion="3" recordCount="7" xr:uid="{00000000-000A-0000-FFFF-FFFF1C000000}">
  <cacheSource type="worksheet">
    <worksheetSource ref="Y7:AE14" sheet="Matriz de riesgos"/>
  </cacheSource>
  <cacheFields count="7">
    <cacheField name="Estado" numFmtId="0">
      <sharedItems count="2">
        <s v="OK"/>
        <s v="Pendiente" u="1"/>
      </sharedItems>
    </cacheField>
    <cacheField name="Responsable" numFmtId="0">
      <sharedItems count="5">
        <s v="Gestión Documental  / Sistemas de Información "/>
        <s v="Presupuesto "/>
        <s v="Tesorería"/>
        <s v="Subgerencia Técnica"/>
        <s v="Oficina Asesora Jurídica"/>
      </sharedItems>
    </cacheField>
    <cacheField name="1. Cuatrimestre" numFmtId="9">
      <sharedItems containsSemiMixedTypes="0" containsString="0" containsNumber="1" minValue="0.2" maxValue="0.33333333333333331"/>
    </cacheField>
    <cacheField name="2. Cuatrimestre" numFmtId="9">
      <sharedItems containsSemiMixedTypes="0" containsString="0" containsNumber="1" minValue="0.33333333333333331" maxValue="0.4"/>
    </cacheField>
    <cacheField name="3. Cuatrimestre" numFmtId="9">
      <sharedItems containsNonDate="0" containsString="0" containsBlank="1"/>
    </cacheField>
    <cacheField name="Acumulado " numFmtId="9">
      <sharedItems containsSemiMixedTypes="0" containsString="0" containsNumber="1" minValue="0.58333333333333326" maxValue="0.66666666666666663"/>
    </cacheField>
    <cacheField name="TIPO" numFmtId="0">
      <sharedItems count="2">
        <s v="Riesgo de Corrupción"/>
        <s v="Riesgo de Fraud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Falta de aplicación de controles en los sistemas de información de Fondecún. _x000a__x000a_No identificación de riesgos de seguridad digital. _x000a__x000a_Incumplimiento de las directrices o procedimientos de gestión documental. "/>
    <s v="Manipulación intencionada de la información con el propósito de generar resultados que respondan a intereses particulares."/>
    <s v="Datos sensibles administrados bajo intereses de beneficio particular"/>
    <s v="Riesgo de Corrupción"/>
    <s v="Pérdida de la imagen institucional_x000a__x000a_Investigaciones penales, disciplinarias y fiscales. "/>
    <n v="2"/>
    <s v="20"/>
    <n v="40"/>
    <s v="Alto"/>
    <s v="Política de datos y política de seguridad de la información implementados._x000a__x000a_Procedimiento de creación de usuarios. _x000a__x000a_En cumplimiento del decreto 612 de 2018, el Fondo, diseña, publica e implementa PETIC y Plan de gestión de riesgos de la información. _x000a__x000a_Mediante acciones de seguimiento y control a requisitos resolución 1519 de 2020 anexo No. 2, así como a los requisitos del decreto 1499 de 2017._x000a__x000a_Política de gestión documental. _x000a_Realizar auditorías internas"/>
    <n v="1"/>
    <s v="20"/>
    <n v="20"/>
    <s v="Moderado"/>
    <s v="Mensual "/>
    <s v="Seguimiento y control a los requisitos de las políticas de protección de datos y de seguridad de la información, articulados con el cumplimiento del PAAC y del Modelo de seguridad y Privacidad de la Información - MSPI_x000a__x000a_Creación de cuentas de usuarios, de acuerdo con el procedimiento &quot;9. GA-PR-09 Registro y creación de usuarios&quot;, con acceso a la información de acuerdo con los perfiles y cargos de los usuarios. _x000a__x000a_Implementación de PETI"/>
    <s v="*Política de datos y política de seguridad de la información. _x000a__x000a_*9. GA-PR-09 Registro y creación de usuarios_x000a__x000a_*GA-FR-26 Solicitud de registro de usuarios. _x000a__x000a_*Supoertes de implementación de Plan de Backup &quot;GA-PLA-04&quot;"/>
    <x v="0"/>
    <s v="Responsable TIC"/>
  </r>
  <r>
    <s v="Falta de seguimiento al presupuesto de la entidad. "/>
    <s v="Malversación de fondos por apropiación de los recursos de Fondecún con fines personales."/>
    <s v="Destinación de recursos físicos y/o económicos en beneficio particular - robo"/>
    <s v="Riesgo de Corrupción"/>
    <s v="Detrimento patrimonial_x000a__x000a_Pérdida de la imagen institucional_x000a__x000a_Investigaciones penales, disciplinarias y fiscales. "/>
    <n v="3"/>
    <s v="20"/>
    <n v="60"/>
    <s v="Extremo"/>
    <s v="Mediante actividades de seguimiento y control a la  ejecución de ingresos y gastos los cuales son presentados mediante informes a la gerencia general."/>
    <n v="2"/>
    <s v="20"/>
    <n v="40"/>
    <s v="Alto"/>
    <s v="Mensual "/>
    <s v="La Subgerencia Administrativa y Financiera mediante actividades de seguimiento y control reporta informes sobre la ejecución de ingresos y gastos los cuales son presentados, mediante informes a la gerencia general."/>
    <s v="Informes mensuales de ejecución de ingresos y gastos al presupuesto"/>
    <x v="0"/>
    <s v="Responsable de presupuesto_x000a_"/>
  </r>
  <r>
    <s v="Desconocimiento del uso de la caja menor de la entidad. "/>
    <s v="Desviar los recursos de la caja menor para el favorecimiento de terceros. "/>
    <s v="Destinación de recursos físicos y/o económicos en beneficio particular - robo"/>
    <s v="Riesgo de Corrupción"/>
    <s v="Detrimento patrimonial_x000a__x000a_Pérdida de la imagen institucional_x000a__x000a_Investigaciones penales, disciplinarias y fiscales. "/>
    <n v="2"/>
    <s v="10"/>
    <n v="20"/>
    <s v="Moderado"/>
    <s v="Seguimiento mensual mediante actividades de seguimiento y control, pasando el reporte a tesorería de los gatos de la caja, realizando la respectiva legalización. "/>
    <n v="1"/>
    <s v="10"/>
    <n v="10"/>
    <s v="Bajo"/>
    <s v="Mensual "/>
    <s v="*Realizar la creación y regulación de la caja menor. _x000a_*Delegar la ordenación del gasto de la caja menor_x000a_*Realizar la apertura de la caja menor. _x000a_*Arqueo de caja menor_x000a_*Realizar seguimiento y legalización a la caja menor. "/>
    <s v="informes de ejecución de ingresos y gastos al presupuesto. _x000a__x000a_Resoluciones _x000a_Oficio e informes. "/>
    <x v="0"/>
    <s v="Responsable de Talento Humano_x000a_"/>
  </r>
  <r>
    <s v="Deficiencia en el ejercicio de supervisión e interventoría "/>
    <s v="Ejercer la supervisión o interventoría de contratos de manea desleal con interés ilícito, a través de la manipulación y/o extralimitación y/u omisión de funciones en beneficio del contratista o de un tercero, Recibiendo bienes y/o servicios que no cumplan con las condiciones técnicas pactadas y/o establecidas en el contrato."/>
    <s v="Bienes y/o servicios recibidos sin el cumplimiento de especificaciones técnicas como cantidades, materiales, entregables entre otros, con el propósito de recibir algún beneficio económico por parte del contratista "/>
    <s v="Riesgo de Corrupción"/>
    <s v="Detrimento patrimonial_x000a__x000a_Pérdida de la imagen institucional_x000a__x000a_Desequilibrio económico del contrato_x000a__x000a_Investigaciones penales, disciplinarias y fiscales. "/>
    <n v="3"/>
    <s v="20"/>
    <n v="60"/>
    <s v="Extremo"/>
    <s v="1. El profesional de la oficina de Contratación, revisa cada vez que se requiera que se realice la asesoría y acompañamiento jurídico en materia contractual, dejando como evidencia el registro de la reunión, en la cual se dejan los acuerdos y/o compromisos adquiridos por los participantes._x000a_2. El supervisor del contrato revisa cada vez que se requiera el cumplimiento del objeto y obligaciones pactadas, insumo para la elaboración del acta de recibo final, donde se realiza el análisis final de la ejecución y cumplimiento del proceso contractual. Si encuentra inconsistencias, informa por escrito al contratista. _x000a_3. El supervisor revisa el cumplimiento del objeto y obligaciones pactadas, información que se evidencia en los certificados de cumplimiento para pago expedidos por el mismo, verificando el lleno total de seguimiento y control de las obligaciones, productos y plazos pactados. Si encuentra inconsistencias, informa por escrito al contratista. "/>
    <n v="2"/>
    <s v="20"/>
    <n v="40"/>
    <s v="Alto"/>
    <s v="Semestral_x000a__x000a__x000a__x000a__x000a_Mensual_x000a_"/>
    <s v="_x000a_Socializar con generes y supervisores el manual de supervisión, para orientar la planeación, ejecución, monitoreo y cierre de los proyectos, que adelanta FONDECÚN. _x000a__x000a_Realizar seguimiento a los proyectos y documentarlo mediante los informes de supervisión. _x000a__x000a_Realizar seguimiento a la contratación derivada y realizar la liberación de los productos y servicios mediante la suscripción de actas de recibido a satisfacción. "/>
    <s v="*Soportes de capacitación y/o socialización._x000a__x000a_*Informes de supervisión. _x000a__x000a_*Actas de recibido a satisfacción. "/>
    <x v="1"/>
    <s v="Subgerencia Técnica"/>
  </r>
  <r>
    <s v="Estudios Previos y/o Pliegos de condiciones direccionados a favorecer un proponente específico._x000a__x000a_Exigencia de requisitos e insumos técnicos adicionales que restrinjan la pluralidad de oferentes._x000a__x000a_Desconocimiento u omisión de la normatividad, para beneficiar a un oferente."/>
    <s v="Generación de documentos en la etapa precontractual que favorezcan o direccionen la escogencia de un tercero. "/>
    <s v="Beneficio propio sin el cumplimiento de requisitos técnicos y legales"/>
    <s v="Riesgo de Corrupción"/>
    <s v="Sanciones disciplinarias_x000a_No cumplir con la normatividad_x000a_No cumplimiento de_x000a_disposiciones internas, afectación reputacional y económicas por investigaciones de entes de control."/>
    <n v="3"/>
    <s v="20"/>
    <n v="60"/>
    <s v="Extremo"/>
    <s v="_x000a__x000a_Repuesta a las observaciones presentadas al proyecto de pliego de condiciones o documento que haga sus veces._x000a__x000a_Someter a consideración del comité de negocios o de contratación según la naturaleza jurídica la apertura de los procesos de  selección de contratistas y con ello realizar el análisis de las condiciones y requisitos que deben cumplir los proponentes igualmente se somete a consideración de dichos comités la conveniencia de adjudicar o no al proponente ganador el contrato."/>
    <n v="2"/>
    <s v="20"/>
    <n v="40"/>
    <s v="Alto"/>
    <s v="Mensual "/>
    <s v="Respuesta a las observaciones presentadas al proyecto de pliego de condiciones, mediante las actividades de seguimiento y control. _x000a__x000a_Someter a consideración del Comité de Negocios o de contratación según la naturaleza jurídica los procesos de Adquisiciones y Licitaciones la apertura del proceso."/>
    <s v="*Seguimiento de cargue en el Secop_x000a__x000a_*Actas de comité "/>
    <x v="2"/>
    <s v="Oficina Asesora Jurídica"/>
  </r>
  <r>
    <s v="Presiones externas o de un superior._x000a__x000a_Falta de verificación de los requisitos para el pago de obligaciones. _x000a__x000a_Manipulación de los sistemas de información del proceso de recursos financieros (claves, tokens)._x000a_"/>
    <s v="Efectuar el pago a través del sistema de información financiera en beneficio propio o de un tercero. "/>
    <s v="Destinación de recursos físicos y/o económicos en beneficio particular - robo"/>
    <s v="Riesgo de Fraude"/>
    <s v="Perdida recursos financieros._x000a__x000a_Sanciones legales.  _x000a__x000a_Perdida o alteración de la información._x000a__x000a_ Procesos disciplinarios_x000a_"/>
    <n v="2"/>
    <s v="10"/>
    <n v="20"/>
    <s v="Moderado"/>
    <s v="Al identificar perdida recursos financieros Informar al superior inmediato y a los entes de control _x000a__x000a_Verificación en el aplicativo obligaciones generadas._x000a__x000a_Verificar los comprobantes de egresos generados para el tercero en el día que se efectuó la transacción._x000a__x000a_Realizar conciliación tesoral o de libros de tesorería para analizar las partidas que puedan ser objetivo de conciliación _x000a__x000a_Generar y autoriza pago bajo control dual"/>
    <n v="1"/>
    <s v="10"/>
    <n v="10"/>
    <s v="Bajo"/>
    <s v="Cuando cambien los roles_x000a__x000a__x000a_Mensualmente"/>
    <s v="Realizar control dual de los pagos, mediante la asignación de token para las transacciones de la banca virtual a las personas del proceso con el rol que corresponda, así como, control dual para las condiciones de manejo del producto bancario.   _x000a__x000a_Realizar mensualmente actividades de seguimiento y control, mediante el cruce final de los productos bancarios. "/>
    <s v="Comprobantes de egreso"/>
    <x v="0"/>
    <s v="Responsable de  tesorería"/>
  </r>
  <r>
    <s v="Gestión inadecuada y/o extemporánea de las etapas procesales en el ejercicio de la defensa judicial"/>
    <s v="Gestión inadecuada y/o extemporánea las etapas procesales en el ejercicio de la defensa judicial para el beneficio propio o de un actor externo a la entidad."/>
    <s v="Beneficio propio sin el cumplimiento de requisitos técnicos y legales"/>
    <s v="Riesgo de Corrupción"/>
    <s v="Detrimento patrimonial Daño a los intereses de la entidad"/>
    <n v="2"/>
    <s v="20"/>
    <n v="40"/>
    <s v="Alto"/>
    <s v="Se realiza seguimiento a los litigios en los que Fondecún es parte a través de informes mensuales suministrados por parte de la firma externa Cabrera &amp; Poveda asociaciados. "/>
    <n v="1"/>
    <s v="20"/>
    <n v="20"/>
    <s v="Moderado"/>
    <s v="Continuo sobre la vigencia 2024"/>
    <s v="Realizar seguimiento a los litigios en los que Fondecún es parte a través de informes mensuales suministrados por parte de la firma contratada, la cual es la encargada de ejercer la representación judicial de la Entidad. _x000a_"/>
    <s v="Informe de seguimiento  por proceso"/>
    <x v="2"/>
    <s v="Oficina Asesora Jurídica"/>
  </r>
  <r>
    <s v="Ausencia de sistemas de seguridad y control_x000a__x000a_Conductas inapropiadas de funcionarios y contratistas"/>
    <s v="Hurto de bienes o insumos de propiedad de la entidad. "/>
    <s v="Beneficio propio sin el cumplimiento de requisitos técnicos y legales"/>
    <s v="Riesgo de Corrupción"/>
    <s v="Detrimento patrimonial Daño a los intereses de la entidad"/>
    <n v="3"/>
    <s v="10"/>
    <n v="30"/>
    <s v="Alto"/>
    <s v="Establecer un control de para el cierre de las instalaciones_x000a__x000a_Mantener control de ingreso de las personas a la entidad _x000a__x000a_Establecer un sistema de monitoreo_x000a__x000a_Capacitaciones del código de integridad "/>
    <n v="2"/>
    <s v="10"/>
    <n v="20"/>
    <s v="Moderado"/>
    <s v="Continuo sobre la vigencia 2024"/>
    <s v="Se controla el ingreso de las personas que visitan la entidad mediante la solicitud que realizan los supervisores a talento humano para que se remita a la administración. _x000a__x000a_Registro de ingreso de equipo de cómputo a la entidad. _x000a__x000a_Capacitaciones promoviendo la apropiación del código de integridad. "/>
    <s v="Correos de autorización de ingreso al edificio, planilla de registro a las instalaciones y soporte de las capacitaciones o actividades realizadas en el marco de código de integridad  "/>
    <x v="0"/>
    <s v="Responsable de Talento Humano_x000a_"/>
  </r>
  <r>
    <s v="Vinculación de contratistas con antecedentes negativos en aspectos judiciales, financieros, académicos o laborales_x000a__x000a_Intereses particulares de los funcionarios que pueden entrar en conflicto con su deber público o que influencian las decisiones que debe tomar_x000a__x000a_Acción u omisión en la debida supervisión de los contratos o convenios suscritos"/>
    <s v="Alterar los soportes al sistema de pago de seguridad social "/>
    <s v="Falsificación de documentos para beneficio propio sin el cumplimiento de requisitos técnicos y legales"/>
    <s v="Riesgo de Fraude"/>
    <s v="Sanciones económmica por no asegurar el cumplimiento de la normatividad"/>
    <n v="4"/>
    <s v="10"/>
    <n v="40"/>
    <s v="Alto"/>
    <s v="Capacitación a todos personal, especialmente a supervisores de como validar las planillas de seguridad social, a cargo de la oficina jurídica. _x000a__x000a_Verificar la autenticidad de los pogos de seguridad social  y certificar mediante el informe de cumplimiento a la supervisión. _x000a__x000a__x000a__x000a_"/>
    <n v="2"/>
    <s v="10"/>
    <n v="20"/>
    <s v="Moderado"/>
    <s v="_x000a_Semestral_x000a__x000a__x000a__x000a__x000a_Continuo sobre la vigencia 2024_x000a__x000a__x000a__x000a_"/>
    <s v="Realizar capacitaciones de como verificar la autenticidad de las planillas de seguridad social. _x000a__x000a_Revisar que los contratistas cumplan con todos los requisitos para el pago, incluyendo los aportes de seguridad social, mediante los informes de supervisión. _x000a__x000a_Verificación aleatoria de la planilla de seguridad social durante la revisión de cuentas de cobro. _x000a__x000a_Reportar a los contratistas con planillas falsificadas. "/>
    <s v="Expediente del contratista con la verificación de los antecedentes, informe de supervisión y correos con las novedades identificadas en las revisiones de las cuentas de cobro. "/>
    <x v="2"/>
    <s v="Oficina Asesora Jurídic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Falta de aplicación de controles en los sistemas de información de Fondecún. _x000a__x000a_No identificación de riesgos de seguridad digital. _x000a__x000a_Incumplimiento de las directrices o procedimientos de gestión documental. "/>
    <s v="Manipulación intencionada de la información con el propósito de generar resultados que respondan a intereses particulares."/>
    <s v="Datos sensibles administrados bajo intereses de beneficio particular"/>
    <s v="Riesgo de Corrupción"/>
    <s v="Pérdida de la imagen institucional_x000a__x000a_Investigaciones penales, disciplinarias y fiscales. "/>
    <n v="2"/>
    <s v="20"/>
    <n v="40"/>
    <s v="Alto"/>
    <s v="Política de datos y política de seguridad de la información implementados._x000a__x000a_Procedimiento de creación de usuarios. _x000a__x000a_En cumplimiento del decreto 612 de 2018, el Fondo, diseña, publica e implementa PETIC y Plan de gestión de riesgos de la información. _x000a__x000a_Mediante acciones de seguimiento y control a requisitos resolución 1519 de 2020 anexo No. 2, así como a los requisitos del decreto 1499 de 2017._x000a__x000a_Política de gestión documental. _x000a_Realizar auditorías internas"/>
    <n v="1"/>
    <s v="20"/>
    <n v="20"/>
    <s v="Moderado"/>
    <s v="Mensual "/>
    <s v="Seguimiento y control a los requisitos de las políticas de protección de datos y de seguridad de la información, articulados con el cumplimiento del PAAC y del Modelo de seguridad y Privacidad de la Información - MSPI_x000a__x000a_Creación de cuentas de usuarios, de acuerdo con el procedimiento &quot;9. GA-PR-09 Registro y creación de usuarios&quot;, con acceso a la información de acuerdo con los perfiles y cargos de los usuarios. _x000a__x000a_Implementación de PETI"/>
    <s v="*Política de datos y política de seguridad de la información. _x000a__x000a_*9. GA-PR-09 Registro y creación de usuarios_x000a__x000a_*GA-FR-26 Solicitud de registro de usuarios. _x000a__x000a_*Supoertes de implementación de Plan de Backup &quot;GA-PLA-04&quot;"/>
    <x v="0"/>
    <x v="0"/>
    <s v="Durante Cuatrimestre se realizó el control a la seguridad de datos y de la información, mediante el control de los usuarios de la entidad por medio del registro y solicitud de creación, eliminación y configuración de permisos de acceso a las carpetas de red._x000a__x000a_Asi mismo, se realiza el control y configuración de equipos externos conectados a la red de la entidad. _x000a__x000a_Se realiza entre enero y abril de la vigencia 2024 115 backup del servidor, los cuales se evidencia mediante los archivos Log. que contienes la información detallada del backup (Fecha, hora, cantidad de archivos, peso, cantidad de errores, etc. "/>
    <s v="*Solicitud registro de usuario del 12/04/2024 del Hanna rodriguez de la Subgerencia Administrativa, para la contratista Francy Gomez para la creación de correo, usuario en la red, asignación de computador, configuración de impresora y conexión de internet, con fecha de terminación del 11/10/2024. _x000a__x000a_*Solicitud registro de usuario del 25/01/2024 del Yeni silva de la Subgerencia Administrativa, para la contratista Ana Rusingue para la creación de correo, usuario en la red, asignación de computador, configuración de impresora y conexión de internet, con fecha de terminación del 31/03/2024. "/>
    <s v="Erika Parra en el rol de responsable de planeación evidencia mediante la solicitud registro de usuario del 12/04/2024 del Hanna rodriguez y solicitud registro de usuario del 25/01/2024 del Yeni silva de la Subgerencia Administrativa,  el control a la seguridad de datos y de la información, mediante el control de los usuarios de la entidad por medio del registro y solicitud de creación, eliminación y configuración de permisos de acceso a las carpetas de red y el control y configuración de equipos externos conectados a la red de la entidad. _x000a__x000a_Adicionalmente corrobora las evidencias que soportan el desarrollo de 115 backup del servidor entre enero a abril de la vigencia de 2024. "/>
    <m/>
  </r>
  <r>
    <s v="Falta de seguimiento al presupuesto de la entidad. "/>
    <s v="Malversación de fondos por apropiación de los recursos de Fondecún con fines personales."/>
    <s v="Destinación de recursos físicos y/o económicos en beneficio particular - robo"/>
    <s v="Riesgo de Corrupción"/>
    <s v="Detrimento patrimonial_x000a__x000a_Pérdida de la imagen institucional_x000a__x000a_Investigaciones penales, disciplinarias y fiscales. "/>
    <n v="3"/>
    <s v="20"/>
    <n v="60"/>
    <s v="Extremo"/>
    <s v="Mediante actividades de seguimiento y control a la  ejecución de ingresos y gastos los cuales son presentados mediante informes a la gerencia general."/>
    <n v="2"/>
    <s v="20"/>
    <n v="40"/>
    <s v="Alto"/>
    <s v="Mensual "/>
    <s v="La Subgerencia Administrativa y Financiera mediante actividades de seguimiento y control reporta informes sobre la ejecución de ingresos y gastos los cuales son presentados, mediante informes a la gerencia general."/>
    <s v="Informes mensuales de ejecución de ingresos y gastos al presupuesto"/>
    <x v="0"/>
    <x v="1"/>
    <s v="&quot;El Fondo de Desarrollo de Proyectos de Cundinamarca- FONDECUN, aprobó mediante la Resolución Nº 48 del 29 de diciembre de 2023, el presupuesto de ingresos y gastos de FONDECUN para la vigencia fiscal 2024, previa aprobación del Consejo Superior de Política Fiscal de Cundinamarca – CONFISCUN mediante Resolución No. 0249 del 18 de diciembre de 2023, y previa consideración y aprobación mediante Acuerdo No. 004 del 26 de octubre de 2023 de la Junta Directiva del Fondo de Desarrollo de Proyectos de Cundinamarca – FONDECÚN. _x000a__x000a_El valor aprobado en el presupuesto de ingresos y gastos para la vigencia fiscal 2024, es por valor de CIENTO NOVENTA Y UN MIL DOSCIENTOS CATORCE MILLONES QUINIENTOS SETENTA Y CUATRO MIL PESOS M/CTE ($ 191.214.574.000), valor del cual se proyectaron gastos para la vigencia fiscal 2024 por valor de CIENTO OCHENTA Y NUEVE MIL NOVENTA Y OCHO MILLONES TRESCIENTOS VEINTIOCHO MIL PESOS M/CTE ($ 189.098.328.000), y una disponibilidad final de DOS MIL CIENTO DIECISEIS MILLONES DOSCIENTOS CUARENTA Y SEIS MIL PESOS M/CTE ($2.116.246.000)._x000a__x000a_Ejecucion de ingresos: con corte al mes de abril de 2024, el recaudo se sitúo en SETENTA Y NUEVE MIL NOVECIENTOS OCHO MILLONES SEISCIENTOS SETENTA Y SIETE MIL ONCE PESOS M/CTE ($79.908.677.011), lo que representa una ejecución en los ingresos (presupuesto inicial) para la vigencia 2024 del 42%._x000a__x000a_Ejecucion de gastos: Con corte al 30 de abril de 2024, se expidieron disponibilidades por valor total de CIENTO TREINTA Y UN MIL SEISCIENTOS CINCO MILLONES NOVECIENTOS OCHENTA Y SIETE MIL CUATROCIENTOS SESENTA Y TRES PESOS M/CTE ($ 131.605.987.463) de los cuales el 4.33% es decir CINCO MIL SETECIENTOS CUATRO MILLONES CUATROCIENTOS VEINTI OCHO MIL SETECIENTOS OCHENTA Y UN  PESOS M/CTE ($ 5.704.428.781) corresponden a gastos de funcionamiento y CIENTO VEINTICINCO MIL NOVECIENTOS UN MILLONES QUINIENTOS CINCUENTA Y OCHO MIL SEISCIENTOS OCHENTA Y DOS PESOS M/CTE ($  125.901.558.682) corresponden a bienes y servicios operación comercial._x000a__x000a_Con corte al 30 de abril de 2024, se expidieron registros presupuestales por valor total de CIENTO VEINTICINCO MIL TRESCIENTOS DOS MILLONES SEISCIENTOS VEINTIDOS MIL OCHOCIENTOS SESENTA Y NUEVE PESOS M/CTE ($ 125.302.622.869) y pagos por valor de TREINTA MIL DOSCIENTOS OCHENTA Y OCHO MILLONES SEISCIENTOS OCHENTA Y NUEVE MIL DOSCIENTOS NOVENTA Y CINCO PESOS M/CTE ($30.288.689.295).&quot;"/>
    <s v="1. Ejecucion presupuestal enero 2024_x000a_2. Ejecucion presupuestal febrero 2024_x000a_3. Ejecucion presupuestal marzo 2024_x000a_4. Ejecucion presupuestal abril 2024"/>
    <s v="Mediante los informes de seguimiento a la ejecución presupuestal de ingresos y gastos de enero, febrero, marzo y abril de 2024, se evidencia el seguimiento por parte de Yenny Silva Profesional universitaria responsable de presupuesto, presentados a la Dra. Angela Forero Subgerente Administrativa y Financiera, y al Ing. German Fuertes Gerente General de Fondecun. "/>
    <m/>
  </r>
  <r>
    <s v="Desconocimiento del uso de la caja menor de la entidad. "/>
    <s v="Desviar los recursos de la caja menor para el favorecimiento de terceros. "/>
    <s v="Destinación de recursos físicos y/o económicos en beneficio particular - robo"/>
    <s v="Riesgo de Corrupción"/>
    <s v="Detrimento patrimonial_x000a__x000a_Pérdida de la imagen institucional_x000a__x000a_Investigaciones penales, disciplinarias y fiscales. "/>
    <n v="2"/>
    <s v="10"/>
    <n v="20"/>
    <s v="Moderado"/>
    <s v="Seguimiento mensual mediante actividades de seguimiento y control, pasando el reporte a tesorería de los gatos de la caja, realizando la respectiva legalización. "/>
    <n v="1"/>
    <s v="10"/>
    <n v="10"/>
    <s v="Bajo"/>
    <s v="Mensual "/>
    <s v="*Realizar la creación y regulación de la caja menor. _x000a_*Delegar la ordenación del gasto de la caja menor_x000a_*Realizar la apertura de la caja menor. _x000a_*Arqueo de caja menor_x000a_*Realizar seguimiento y legalización a la caja menor. "/>
    <s v="informes de ejecución de ingresos y gastos al presupuesto. _x000a__x000a_Resoluciones _x000a_Oficio e informes. "/>
    <x v="0"/>
    <x v="2"/>
    <s v="Se realizar mediante la resolución 017 del 2024 la constitución de la caja menor por un valor de $2.050.000 para la vigencia 2024. Así mismo, se evidencia en el mismo documento las directrices para su regulación. _x000a__x000a_Se realiza la delegación de la caja menor a la Subgerente administrativa y financier, mediante la resolución 018 de 2024._x000a__x000a_Se hace apertura la caja menor mediante la expedición de CDP, RP y orden de desembolso. _x000a__x000a_El  hace seguimiento a la caja mejor mediante la entrega del estado a la cuenta a tesorería, con los respectivos soportes o legalización. _x000a__x000a_Durante los meses de enero a hasta inicios de marzo no se hizo uso de la caja menor, por ende no existieron gastos. "/>
    <s v="*Resolución 017 de 2024: Por la cual se constituye y regula la caja menor para la vigencia 2024 de Fondeún. _x000a_*Resolución 018 de 2024: Por la cual se delega la ordenación del gasto de la caja menor de Fondecún para la vigencia 2024. _x000a_*Apertura de la caja Menor. _x000a_*Oficio de entrega de caja menor. _x000a_*Certificación no  gastos de caja menor"/>
    <s v="Erika Parra responsable de planeación, verificar que mediante la Resolución 017 de 2024, se realizó la constitución y regulación de la caja menor para la vigencia. Así mismo, se evidencia la delegación de la caja menor a la Subgerente administrativa y financier, mediante la resolución 018 de 2024._x000a__x000a_Mediante la verificación de la constitución y seguimiento de la caja menor, confirma que durante desde enero a abril no se hizo uso de la caja menor, por ende no existieron gastos, ni se realiza legalización.   "/>
    <m/>
  </r>
  <r>
    <s v="Deficiencia en el ejercicio de supervisión e interventoría "/>
    <s v="Ejercer la supervisión o interventoría de contratos de manea desleal con interés ilícito, a través de la manipulación y/o extralimitación y/u omisión de funciones en beneficio del contratista o de un tercero, Recibiendo bienes y/o servicios que no cumplan con las condiciones técnicas pactadas y/o establecidas en el contrato."/>
    <s v="Bienes y/o servicios recibidos sin el cumplimiento de especificaciones técnicas como cantidades, materiales, entregables entre otros, con el propósito de recibir algún beneficio económico por parte del contratista "/>
    <s v="Riesgo de Corrupción"/>
    <s v="Detrimento patrimonial_x000a__x000a_Pérdida de la imagen institucional_x000a__x000a_Desequilibrio económico del contrato_x000a__x000a_Investigaciones penales, disciplinarias y fiscales. "/>
    <n v="3"/>
    <s v="20"/>
    <n v="60"/>
    <s v="Extremo"/>
    <s v="1. El profesional de la oficina de Contratación, revisa cada vez que se requiera que se realice la asesoría y acompañamiento jurídico en materia contractual, dejando como evidencia el registro de la reunión, en la cual se dejan los acuerdos y/o compromisos adquiridos por los participantes._x000a_2. El supervisor del contrato revisa cada vez que se requiera el cumplimiento del objeto y obligaciones pactadas, insumo para la elaboración del acta de recibo final, donde se realiza el análisis final de la ejecución y cumplimiento del proceso contractual. Si encuentra inconsistencias, informa por escrito al contratista. _x000a_3. El supervisor revisa el cumplimiento del objeto y obligaciones pactadas, información que se evidencia en los certificados de cumplimiento para pago expedidos por el mismo, verificando el lleno total de seguimiento y control de las obligaciones, productos y plazos pactados. Si encuentra inconsistencias, informa por escrito al contratista. "/>
    <n v="2"/>
    <s v="20"/>
    <n v="40"/>
    <s v="Alto"/>
    <s v="Semestral_x000a__x000a__x000a__x000a__x000a_Mensual_x000a_"/>
    <s v="_x000a_Socializar con generes y supervisores el manual de supervisión, para orientar la planeación, ejecución, monitoreo y cierre de los proyectos, que adelanta FONDECÚN. _x000a__x000a_Realizar seguimiento a los proyectos y documentarlo mediante los informes de supervisión. _x000a__x000a_Realizar seguimiento a la contratación derivada y realizar la liberación de los productos y servicios mediante la suscripción de actas de recibido a satisfacción. "/>
    <s v="*Soportes de capacitación y/o socialización._x000a__x000a_*Informes de supervisión. _x000a__x000a_*Actas de recibido a satisfacción. "/>
    <x v="1"/>
    <x v="3"/>
    <s v="El 30 de abril de 2024 se realizó Capacitación sobre el Manual de supervisión e interventoría en donde se socializó el Manual junto con los siguientes formatos de interventoría:_x000a__x000a_Desde la Subgerencia Técnica se implementó el Acta de recibo a satisfacción donde la Entidad contratante y el contratista certifican que los elementos y/o actividades descritos en la misma han sido verificados y cumplen  con las especificaciones técnicas como cantidades, materiales, entregables entre otros,"/>
    <s v="*Acta de capacitación _x000a_*Listado de asistencia _x000a_*Actas de recibido a satisfacción"/>
    <s v="Erika Parra verifica que mediante el acta No. 2 del 30/04/2024 y los registros de asistencia mediante Microsoft Forms, se evidencia el desarrollo de la capacitación sobre el Manual de supervisión e interventoría y las responsabilidades disciplinarias, con 35 asistente entre Gerentes de proyectos, supervisores y apoyos. Se recomienda en proximas capacitaciones realizar evaluaciones para validar que entendieron el tema. _x000a__x000a_Se evidencia que en el ejericio se supervisión, se realiza seguimiento a la contratación derivada y realizar la liberación de los productos y servicios mediante la suscripción de actas de recibido a satisfacción. Durante el primer cuatrimestre de la vigencia se suscriben las siguientes:_x000a__x000a_Convenio No. 2023-1767 Con la junta de acción comunal de la ENFADOSA, suscrita el 15/05/2024. _x000a_Contrato No. 2024-0063 Con VIVACE Producciones Colombia S.A.S, suscrita el 05/05/2024. _x000a_Convenio No. 2024- Con la junta de acción comunal de la vereda Santa Barbara, suscrita el 19/02/2024. "/>
    <m/>
  </r>
  <r>
    <s v="Estudios Previos y/o Pliegos de condiciones direccionados a favorecer un proponente específico._x000a__x000a_Exigencia de requisitos e insumos técnicos adicionales que restrinjan la pluralidad de oferentes._x000a__x000a_Desconocimiento u omisión de la normatividad, para beneficiar a un oferente."/>
    <s v="Generación de documentos en la etapa precontractual que favorezcan o direccionen la escogencia de un tercero. "/>
    <s v="Beneficio propio sin el cumplimiento de requisitos técnicos y legales"/>
    <s v="Riesgo de Corrupción"/>
    <s v="Sanciones disciplinarias_x000a_No cumplir con la normatividad_x000a_No cumplimiento de_x000a_disposiciones internas, afectación reputacional y económicas por investigaciones de entes de control."/>
    <n v="3"/>
    <s v="20"/>
    <n v="60"/>
    <s v="Extremo"/>
    <s v="_x000a__x000a_Repuesta a las observaciones presentadas al proyecto de pliego de condiciones o documento que haga sus veces._x000a__x000a_Someter a consideración del comité de negocios o de contratación según la naturaleza jurídica la apertura de los procesos de  selección de contratistas y con ello realizar el análisis de las condiciones y requisitos que deben cumplir los proponentes igualmente se somete a consideración de dichos comités la conveniencia de adjudicar o no al proponente ganador el contrato."/>
    <n v="2"/>
    <s v="20"/>
    <n v="40"/>
    <s v="Alto"/>
    <s v="Mensual "/>
    <s v="Respuesta a las observaciones presentadas al proyecto de pliego de condiciones, mediante las actividades de seguimiento y control. _x000a__x000a_Someter a consideración del Comité de Negocios o de contratación según la naturaleza jurídica los procesos de Adquisiciones y Licitaciones la apertura del proceso."/>
    <s v="*Seguimiento de cargue en el Secop_x000a__x000a_*Actas de comité "/>
    <x v="2"/>
    <x v="4"/>
    <s v="La Oficina Asesora Juridica en ejercicio de la gestion contractual que adelanta, ha dado apertura a  7 procesos de selección publicos, con corte al 30 de abril de 2024,  Dentro de los cuales se dio respuesta a la totalidad de las observaciones presentadas por los proponentes_x000a__x000a_"/>
    <s v="Se adjunta relacion de procesos contractuales aperturados durante el primer cuatrimestre del año 2024, con su respectivo link donde sse cuentra la publicidad de las respectivas respuestas a las observaciones presentadas."/>
    <s v="Se evidencia mediante los enlaces de procesos en que se remite en la base de contratación por parte de la Oficina Asesora jurídica, que para el primer cuatrimestre de la vigencia 2024 se dio apertura a 7 procesos, de los cuales 4 son de régimen privado y 3 son por el régimen del estatuto general de la contratación pública.  corresponden a de selección público. Se evidencia mediante los documentos anexos en SECOP II que se dio respuesta a las observaciones presentadas por los proponentes. "/>
    <m/>
  </r>
  <r>
    <s v="Presiones externas o de un superior._x000a__x000a_Falta de verificación de los requisitos para el pago de obligaciones. _x000a__x000a_Manipulación de los sistemas de información del proceso de recursos financieros (claves, tokens)._x000a_"/>
    <s v="Efectuar el pago a través del sistema de información financiera en beneficio propio o de un tercero. "/>
    <s v="Destinación de recursos físicos y/o económicos en beneficio particular - robo"/>
    <s v="Riesgo de Fraude"/>
    <s v="Perdida recursos financieros._x000a__x000a_Sanciones legales.  _x000a__x000a_Perdida o alteración de la información._x000a__x000a_ Procesos disciplinarios_x000a_"/>
    <n v="2"/>
    <s v="10"/>
    <n v="20"/>
    <s v="Moderado"/>
    <s v="Al identificar perdida recursos financieros Informar al superior inmediato y a los entes de control _x000a__x000a_Verificación en el aplicativo obligaciones generadas._x000a__x000a_Verificar los comprobantes de egresos generados para el tercero en el día que se efectuó la transacción._x000a__x000a_Realizar conciliación tesoral o de libros de tesorería para analizar las partidas que puedan ser objetivo de conciliación _x000a__x000a_Generar y autoriza pago bajo control dual"/>
    <n v="1"/>
    <s v="10"/>
    <n v="10"/>
    <s v="Bajo"/>
    <s v="Cuando cambien los roles_x000a__x000a__x000a_Mensualmente"/>
    <s v="Realizar control dual de los pagos, mediante la asignación de token para las transacciones de la banca virtual a las personas del proceso con el rol que corresponda, así como, control dual para las condiciones de manejo del producto bancario.   _x000a__x000a_Realizar mensualmente actividades de seguimiento y control, mediante el cruce final de los productos bancarios. "/>
    <s v="Comprobantes de egreso"/>
    <x v="0"/>
    <x v="5"/>
    <s v="A corte 30 de abril de 2024 no se presentaron cambios sobre el nombramiento de la Tesorera General como sobre  el contratista que cumple con las funciones de agente preparador en los portales bancarios, las cuales continúan asignadas a Jenssy Garces, por lo que no se presentaron novedades y se sigue el cumplimiento del control dual, donde Fondecun cuenta con un PREPARADOR quien es el que realiza la generación de comprobantes de egreso en el sistema de información por cada orden de pago liquidada o traslados autorizados y accede a los portales bancarios a realizar el cargue de pagos y cuenta con un APROBADOR este rol en cabeza del tesorero general de la entidad, quien al recibir los comprobantes de egreso soporte de los valores cargados en la plataforma bancaria realiza el proceso de autorización de las transferencias._x000a__x000a_Se realizo mensualmente para el cierre de cada periodo la conciliación de saldos atesórales la cual consiste en encontrar las diferencias de los saldos de extractos vs saldos libros tesorería,  las cuales arrojaron cero partidas conciliatorias sin identificar. "/>
    <s v="Informe saldos bancarios mensuales comparativos con saldos libros de tesorería_x000a__x000a_Comprobantes de egreso publicados en la red de fondecun \\192.168.1.6\fondecun\0 Acceso Información Financiera \18. COMPROBANTES DE EGRESO_x000a__x000a_Actas de asignación de Token a los funcionarios que cumplen con el rol de PREPARADOR y APROBADOR"/>
    <s v="Mediante el acta de reunión 1 del 07/010/2020 mediante el cual se realiza la asignación y entrega de Token a Marina Guevara en el rol de tesorera general y el acta 1 del 01/09/2022 mediante el cual se realiza la asignación y entrega de token a Jenssy Garces en calidad de apoyo a tesorería, se evidencia que se mantiene el control dual de los pagos durante el primer cuatrimestral dela vigencia 2024, puesto que son las mismas personas que vienes ejerciendo en los roles designados._x000a__x000a_Así mismo, se evidencia mediante los informes de saldos bancarios, Marina Guevara en su rol de tesorera general, realizo mensualmente para el cierre de cada periodo la conciliación de saldos atesórales, el cual consiste en encontrar las diferencias de los saldos de extractos vs saldos libros tesorería, las cuales arrojaron cero partidas conciliatorias sin identificar."/>
    <m/>
  </r>
  <r>
    <s v="Gestión inadecuada y/o extemporánea de las etapas procesales en el ejercicio de la defensa judicial"/>
    <s v="Gestión inadecuada y/o extemporánea las etapas procesales en el ejercicio de la defensa judicial para el beneficio propio o de un actor externo a la entidad."/>
    <s v="Beneficio propio sin el cumplimiento de requisitos técnicos y legales"/>
    <s v="Riesgo de Corrupción"/>
    <s v="Detrimento patrimonial Daño a los intereses de la entidad"/>
    <n v="2"/>
    <s v="20"/>
    <n v="40"/>
    <s v="Alto"/>
    <s v="Se realiza seguimiento a los litigios en los que Fondecún es parte a través de informes mensuales suministrados por parte de la firma externa Cabrera &amp; Poveda asociaciados. "/>
    <n v="1"/>
    <s v="20"/>
    <n v="20"/>
    <s v="Moderado"/>
    <s v="Continuo sobre la vigencia 2024"/>
    <s v="Realizar seguimiento a los litigios en los que Fondecún es parte a través de informes mensuales suministrados por parte de la firma contratada, la cual es la encargada de ejercer la representación judicial de la Entidad. _x000a_"/>
    <s v="Informe de seguimiento  por proceso"/>
    <x v="2"/>
    <x v="4"/>
    <s v="La Oficina Asesora Juridica por medio de la Firma externa Cabrera &amp; Poveda abogados asociaciados, realiza el oportuno y pertinente seguimiento a los procesos judiciales en los cuales Fondecun conforma la litis._x000a_"/>
    <s v="* Informe seguimiento procesos judiciales"/>
    <s v="Mediante el informe de seguimiento a los procesos judiciales remitido por Firma externa Cabrera &amp; Poveda abogados, se evidencia a corte del primer cuatrimestre de la vigencia 2024 que se ha realizado un seguimiento oportuno a los 7 procesos activos en los cuales Fondecún es demandante.  "/>
    <m/>
  </r>
  <r>
    <s v="Ausencia de sistemas de seguridad y control_x000a__x000a_Conductas inapropiadas de funcionarios y contratistas"/>
    <s v="Hurto de bienes o insumos de propiedad de la entidad. "/>
    <s v="Beneficio propio sin el cumplimiento de requisitos técnicos y legales"/>
    <s v="Riesgo de Corrupción"/>
    <s v="Detrimento patrimonial Daño a los intereses de la entidad"/>
    <n v="3"/>
    <s v="10"/>
    <n v="30"/>
    <s v="Alto"/>
    <s v="Establecer un control de para el cierre de las instalaciones_x000a__x000a_Mantener control de ingreso de las personas a la entidad _x000a__x000a_Establecer un sistema de monitoreo_x000a__x000a_Capacitaciones del código de integridad "/>
    <n v="2"/>
    <s v="10"/>
    <n v="20"/>
    <s v="Moderado"/>
    <s v="Continuo sobre la vigencia 2024"/>
    <s v="Se controla el ingreso de las personas que visitan la entidad mediante la solicitud que realizan los supervisores a talento humano para que se remita a la administración. _x000a__x000a_Registro de ingreso de equipo de cómputo a la entidad. _x000a__x000a_Capacitaciones promoviendo la apropiación del código de integridad. "/>
    <s v="Correos de autorización de ingreso al edificio, planilla de registro a las instalaciones y soporte de las capacitaciones o actividades realizadas en el marco de código de integridad  "/>
    <x v="0"/>
    <x v="2"/>
    <s v="*Se realizan autorizaciones de ingreso a la entidad mediante activación de huella a funcionarios y contratistas que se encuentran carnetizadas. La huella tiene la misma vigencia del contrato. _x000a_*Se realizo autorización de ingresos a funcionarios y contratistas no carnetizados, mediante la solicitud realizada previamente por el supervisor del contrato. _x000a_*Se garantiza el cierre y apertura de la puerta de ingreso a la entidad a cargo de la contratista de recepción.   _x000a_*Se socializó código de integridad el 19 de marzo de 2024 a servidore y funcionarios de la  de la entidad, mediante la circular 021 de 2024."/>
    <s v="*Circular 021-024 por la cual se socializa el código de integridad. _x000a_*Correo del 03/04/2024 con la solicitud de activación de huella del Ruben Valencia, con caducidad al 05/09/2024. _x000a_*Correo del 03/04/2024 con autorización de ingreso como visitante al alcalde de Nimaima y Subachoque. _x000a_*Correo del 02/04/2024 con autorización de ingreso de Laura y Yeraldine estudiantes que realizan las pausas activas. _x000a_*Planilla de registro de ingreso de contratistas y equipos de computo  a la entidad. "/>
    <s v="La responsable de planeación verifica que mediante los correos y circulares relacionadas como soportes, para funcionarios y contratistas carnetizados, se realizaron activación de huella para el ingreso a la entidad, con fecha de caducidad cuando aplica. Así mismo, se evidencia la autorización de ingresos a funcionarios y contratistas no carnetizados, mediante la solicitudes por correo  realizadas previamente por el supervisor del contrato. _x000a_Se realiza la retroalimentación a la responsable del proceso, sugiriendo consolidar en una base de datos los solicitudes de ingreso del personal a las instalaciones para mejorar en análisis de la información. _x000a__x000a_Tambien se evidencia en la gestión la socialización del código de integridad el 19 de marzo de 2024 a servidore y funcionarios de la  de la entidad, mediante la circular 021 de 2024. Se recomeienda para el proxímo trimestre socializar el código dando cobertura a los contratistas."/>
    <m/>
  </r>
  <r>
    <s v="Vinculación de contratistas con antecedentes negativos en aspectos judiciales, financieros, académicos o laborales_x000a__x000a_Intereses particulares de los funcionarios que pueden entrar en conflicto con su deber público o que influencian las decisiones que debe tomar_x000a__x000a_Acción u omisión en la debida supervisión de los contratos o convenios suscritos"/>
    <s v="Alterar los soportes al sistema de pago de seguridad social "/>
    <s v="Falsificación de documentos para beneficio propio sin el cumplimiento de requisitos técnicos y legales"/>
    <s v="Riesgo de Fraude"/>
    <s v="Sanciones económmica por no asegurar el cumplimiento de la normatividad"/>
    <n v="4"/>
    <s v="10"/>
    <n v="40"/>
    <s v="Alto"/>
    <s v="Capacitación a todos personal, especialmente a supervisores de como validar las planillas de seguridad social, a cargo de la oficina jurídica. _x000a__x000a_Verificar la autenticidad de los pogos de seguridad social  y certificar mediante el informe de cumplimiento a la supervisión. _x000a__x000a__x000a__x000a_"/>
    <n v="2"/>
    <s v="10"/>
    <n v="20"/>
    <s v="Moderado"/>
    <s v="_x000a_Semestral_x000a__x000a__x000a__x000a__x000a_Continuo sobre la vigencia 2024_x000a__x000a__x000a__x000a_"/>
    <s v="Realizar capacitaciones de como verificar la autenticidad de las planillas de seguridad social. _x000a__x000a_Revisar que los contratistas cumplan con todos los requisitos para el pago, incluyendo los aportes de seguridad social, mediante los informes de supervisión. _x000a__x000a_Verificación aleatoria de la planilla de seguridad social durante la revisión de cuentas de cobro. _x000a__x000a_Reportar a los contratistas con planillas falsificadas. "/>
    <s v="Expediente del contratista con la verificación de los antecedentes, informe de supervisión y correos con las novedades identificadas en las revisiones de las cuentas de cobro. "/>
    <x v="2"/>
    <x v="4"/>
    <s v="Teniendo en cuenta la importancia de la labor de supervision, la Oficina Asesora Juridica, ha programado para el mes de junio 2024, capacitacion mediante la cual se daran a conocer los mecanismos, pasos y pautas que deben realizar los supervisores de contrato para verficar la autencidad y pago de las planillas de seguridad social que aportan los contratista. "/>
    <s v="Informes de supervisión en cuentas de cobro. "/>
    <s v="Se evidencia mediante los informes de supervisión remitidos a la subgerencia Administrativa y Financiera, adjunto a las cuentas de cobro, que se realiza la respectiva revisión del pago de seguridad social. Durante el primer cuatrimestre de la vigencia 2024 se han realizado reportes de falsificación de planillas. _x000a__x000a_2. SUBGERENCIA ADMINISTRATIVA\9. CONTABILIDAD\1_CONTROL TRÁMITE ÓRDENES DE PAGO\OP2024"/>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x v="0"/>
    <n v="0.33333333333333331"/>
    <n v="0.33333333333333331"/>
    <m/>
    <n v="0.66666666666666663"/>
    <x v="0"/>
  </r>
  <r>
    <x v="0"/>
    <x v="1"/>
    <n v="0.25"/>
    <n v="0.33333333333333331"/>
    <m/>
    <n v="0.58333333333333326"/>
    <x v="0"/>
  </r>
  <r>
    <x v="0"/>
    <x v="2"/>
    <n v="0.2"/>
    <n v="0.4"/>
    <m/>
    <n v="0.60000000000000009"/>
    <x v="0"/>
  </r>
  <r>
    <x v="0"/>
    <x v="3"/>
    <n v="0.33333333333333331"/>
    <n v="0.33333333333333331"/>
    <m/>
    <n v="0.66666666666666663"/>
    <x v="0"/>
  </r>
  <r>
    <x v="0"/>
    <x v="4"/>
    <n v="0.33333333333333331"/>
    <n v="0.33333333333333331"/>
    <m/>
    <n v="0.66666666666666663"/>
    <x v="0"/>
  </r>
  <r>
    <x v="0"/>
    <x v="2"/>
    <n v="0.33333333333333331"/>
    <n v="0.33333333333333331"/>
    <m/>
    <n v="0.66666666666666663"/>
    <x v="1"/>
  </r>
  <r>
    <x v="0"/>
    <x v="4"/>
    <n v="0.33333333333333331"/>
    <n v="0.33333333333333331"/>
    <m/>
    <n v="0.6666666666666666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12:B17" firstHeaderRow="1" firstDataRow="1" firstDataCol="1" rowPageCount="1" colPageCount="1"/>
  <pivotFields count="23">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Page" multipleItemSelectionAllowed="1" showAll="0">
      <items count="4">
        <item h="1" x="2"/>
        <item x="0"/>
        <item h="1" x="1"/>
        <item t="default"/>
      </items>
    </pivotField>
    <pivotField axis="axisRow" showAll="0">
      <items count="7">
        <item x="4"/>
        <item x="5"/>
        <item x="1"/>
        <item x="2"/>
        <item x="0"/>
        <item x="3"/>
        <item t="default"/>
      </items>
    </pivotField>
    <pivotField showAll="0"/>
    <pivotField showAll="0"/>
    <pivotField showAll="0"/>
    <pivotField showAll="0"/>
  </pivotFields>
  <rowFields count="1">
    <field x="18"/>
  </rowFields>
  <rowItems count="5">
    <i>
      <x v="1"/>
    </i>
    <i>
      <x v="2"/>
    </i>
    <i>
      <x v="3"/>
    </i>
    <i>
      <x v="4"/>
    </i>
    <i t="grand">
      <x/>
    </i>
  </rowItems>
  <colItems count="1">
    <i/>
  </colItems>
  <pageFields count="1">
    <pageField fld="17" hier="-1"/>
  </pageFields>
  <dataFields count="1">
    <dataField name="Cuenta de Acciones"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9">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4">
        <item x="2"/>
        <item x="0"/>
        <item x="1"/>
        <item t="default"/>
      </items>
    </pivotField>
    <pivotField showAll="0"/>
  </pivotFields>
  <rowFields count="1">
    <field x="17"/>
  </rowFields>
  <rowItems count="4">
    <i>
      <x/>
    </i>
    <i>
      <x v="1"/>
    </i>
    <i>
      <x v="2"/>
    </i>
    <i t="grand">
      <x/>
    </i>
  </rowItems>
  <colItems count="1">
    <i/>
  </colItems>
  <dataFields count="1">
    <dataField name="Cuenta de Acciones"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5B3BDD5-83CF-46F4-988B-396FFE4881BE}" name="TablaDinámica1" cacheId="2" applyNumberFormats="0" applyBorderFormats="0" applyFontFormats="0" applyPatternFormats="0" applyAlignmentFormats="0" applyWidthHeightFormats="1" dataCaption="Valores" grandTotalCaption="Total " updatedVersion="8" minRefreshableVersion="3" useAutoFormatting="1" itemPrintTitles="1" createdVersion="8" indent="0" outline="1" outlineData="1" multipleFieldFilters="0">
  <location ref="L2:N6" firstHeaderRow="1" firstDataRow="2" firstDataCol="1"/>
  <pivotFields count="7">
    <pivotField axis="axisCol" dataField="1" showAll="0">
      <items count="3">
        <item x="0"/>
        <item m="1" x="1"/>
        <item t="default"/>
      </items>
    </pivotField>
    <pivotField showAll="0">
      <items count="6">
        <item x="0"/>
        <item x="4"/>
        <item x="1"/>
        <item x="3"/>
        <item x="2"/>
        <item t="default"/>
      </items>
    </pivotField>
    <pivotField numFmtId="9" showAll="0"/>
    <pivotField showAll="0"/>
    <pivotField showAll="0"/>
    <pivotField numFmtId="9" showAll="0"/>
    <pivotField axis="axisRow" showAll="0">
      <items count="3">
        <item x="0"/>
        <item x="1"/>
        <item t="default"/>
      </items>
    </pivotField>
  </pivotFields>
  <rowFields count="1">
    <field x="6"/>
  </rowFields>
  <rowItems count="3">
    <i>
      <x/>
    </i>
    <i>
      <x v="1"/>
    </i>
    <i t="grand">
      <x/>
    </i>
  </rowItems>
  <colFields count="1">
    <field x="0"/>
  </colFields>
  <colItems count="2">
    <i>
      <x/>
    </i>
    <i t="grand">
      <x/>
    </i>
  </colItems>
  <dataFields count="1">
    <dataField name="Cuenta de Estado" fld="0" subtotal="count" baseField="0" baseItem="0"/>
  </dataFields>
  <formats count="27">
    <format dxfId="26">
      <pivotArea type="all" dataOnly="0" outline="0" fieldPosition="0"/>
    </format>
    <format dxfId="25">
      <pivotArea outline="0" collapsedLevelsAreSubtotals="1" fieldPosition="0"/>
    </format>
    <format dxfId="24">
      <pivotArea type="origin" dataOnly="0" labelOnly="1" outline="0" fieldPosition="0"/>
    </format>
    <format dxfId="23">
      <pivotArea field="0" type="button" dataOnly="0" labelOnly="1" outline="0" axis="axisCol" fieldPosition="0"/>
    </format>
    <format dxfId="22">
      <pivotArea type="topRight" dataOnly="0" labelOnly="1" outline="0" fieldPosition="0"/>
    </format>
    <format dxfId="21">
      <pivotArea field="1" type="button" dataOnly="0" labelOnly="1" outline="0"/>
    </format>
    <format dxfId="20">
      <pivotArea dataOnly="0" labelOnly="1" grandRow="1" outline="0" fieldPosition="0"/>
    </format>
    <format dxfId="19">
      <pivotArea dataOnly="0" labelOnly="1" fieldPosition="0">
        <references count="1">
          <reference field="0" count="0"/>
        </references>
      </pivotArea>
    </format>
    <format dxfId="18">
      <pivotArea dataOnly="0" labelOnly="1" grandCol="1" outline="0" fieldPosition="0"/>
    </format>
    <format dxfId="17">
      <pivotArea type="all" dataOnly="0" outline="0" fieldPosition="0"/>
    </format>
    <format dxfId="16">
      <pivotArea outline="0" collapsedLevelsAreSubtotals="1" fieldPosition="0"/>
    </format>
    <format dxfId="15">
      <pivotArea type="origin" dataOnly="0" labelOnly="1" outline="0" fieldPosition="0"/>
    </format>
    <format dxfId="14">
      <pivotArea field="0" type="button" dataOnly="0" labelOnly="1" outline="0" axis="axisCol" fieldPosition="0"/>
    </format>
    <format dxfId="13">
      <pivotArea type="topRight" dataOnly="0" labelOnly="1" outline="0" fieldPosition="0"/>
    </format>
    <format dxfId="12">
      <pivotArea field="1" type="button" dataOnly="0" labelOnly="1" outline="0"/>
    </format>
    <format dxfId="11">
      <pivotArea dataOnly="0" labelOnly="1" grandRow="1" outline="0" fieldPosition="0"/>
    </format>
    <format dxfId="10">
      <pivotArea dataOnly="0" labelOnly="1" fieldPosition="0">
        <references count="1">
          <reference field="0" count="0"/>
        </references>
      </pivotArea>
    </format>
    <format dxfId="9">
      <pivotArea dataOnly="0" labelOnly="1" grandCol="1" outline="0" fieldPosition="0"/>
    </format>
    <format dxfId="8">
      <pivotArea type="all" dataOnly="0" outline="0" fieldPosition="0"/>
    </format>
    <format dxfId="7">
      <pivotArea outline="0" collapsedLevelsAreSubtotals="1" fieldPosition="0"/>
    </format>
    <format dxfId="6">
      <pivotArea type="origin" dataOnly="0" labelOnly="1" outline="0" fieldPosition="0"/>
    </format>
    <format dxfId="5">
      <pivotArea field="0" type="button" dataOnly="0" labelOnly="1" outline="0" axis="axisCol" fieldPosition="0"/>
    </format>
    <format dxfId="4">
      <pivotArea type="topRight" dataOnly="0" labelOnly="1" outline="0" fieldPosition="0"/>
    </format>
    <format dxfId="3">
      <pivotArea field="1" type="button" dataOnly="0" labelOnly="1" outline="0"/>
    </format>
    <format dxfId="2">
      <pivotArea dataOnly="0" labelOnly="1" grandRow="1" outline="0" fieldPosition="0"/>
    </format>
    <format dxfId="1">
      <pivotArea dataOnly="0" labelOnly="1" fieldPosition="0">
        <references count="1">
          <reference field="0"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TablaDinámica9" cacheId="2" applyNumberFormats="0" applyBorderFormats="0" applyFontFormats="0" applyPatternFormats="0" applyAlignmentFormats="0" applyWidthHeightFormats="1" dataCaption="Valores" grandTotalCaption="Total " updatedVersion="8" minRefreshableVersion="3" useAutoFormatting="1" itemPrintTitles="1" createdVersion="8" indent="0" outline="1" outlineData="1" multipleFieldFilters="0">
  <location ref="L8:N15" firstHeaderRow="1" firstDataRow="2" firstDataCol="1"/>
  <pivotFields count="7">
    <pivotField axis="axisCol" dataField="1" showAll="0">
      <items count="3">
        <item x="0"/>
        <item m="1" x="1"/>
        <item t="default"/>
      </items>
    </pivotField>
    <pivotField axis="axisRow" showAll="0">
      <items count="6">
        <item x="0"/>
        <item x="4"/>
        <item x="1"/>
        <item x="3"/>
        <item x="2"/>
        <item t="default"/>
      </items>
    </pivotField>
    <pivotField numFmtId="9" showAll="0"/>
    <pivotField showAll="0"/>
    <pivotField showAll="0"/>
    <pivotField numFmtId="9" showAll="0"/>
    <pivotField showAll="0"/>
  </pivotFields>
  <rowFields count="1">
    <field x="1"/>
  </rowFields>
  <rowItems count="6">
    <i>
      <x/>
    </i>
    <i>
      <x v="1"/>
    </i>
    <i>
      <x v="2"/>
    </i>
    <i>
      <x v="3"/>
    </i>
    <i>
      <x v="4"/>
    </i>
    <i t="grand">
      <x/>
    </i>
  </rowItems>
  <colFields count="1">
    <field x="0"/>
  </colFields>
  <colItems count="2">
    <i>
      <x/>
    </i>
    <i t="grand">
      <x/>
    </i>
  </colItems>
  <dataFields count="1">
    <dataField name="Cuenta de Estado" fld="0" subtotal="count" baseField="0" baseItem="0"/>
  </dataFields>
  <formats count="7">
    <format dxfId="33">
      <pivotArea type="all" dataOnly="0" outline="0" fieldPosition="0"/>
    </format>
    <format dxfId="32">
      <pivotArea type="all" dataOnly="0" outline="0" fieldPosition="0"/>
    </format>
    <format dxfId="31">
      <pivotArea outline="0" collapsedLevelsAreSubtotals="1" fieldPosition="0"/>
    </format>
    <format dxfId="30">
      <pivotArea field="0" type="button" dataOnly="0" labelOnly="1" outline="0" axis="axisCol" fieldPosition="0"/>
    </format>
    <format dxfId="29">
      <pivotArea type="topRight" dataOnly="0" labelOnly="1" outline="0" fieldPosition="0"/>
    </format>
    <format dxfId="28">
      <pivotArea dataOnly="0" labelOnly="1" fieldPosition="0">
        <references count="1">
          <reference field="0" count="0"/>
        </references>
      </pivotArea>
    </format>
    <format dxfId="2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0.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logohorizontal</v>
  </rv>
  <rv s="0">
    <v>1</v>
    <v>5</v>
    <v>logohorizontal</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8"/>
  <sheetViews>
    <sheetView workbookViewId="0">
      <selection activeCell="D30" sqref="D30"/>
    </sheetView>
  </sheetViews>
  <sheetFormatPr baseColWidth="10" defaultColWidth="11.453125" defaultRowHeight="14.5" x14ac:dyDescent="0.35"/>
  <cols>
    <col min="1" max="1" width="30.26953125" bestFit="1" customWidth="1"/>
    <col min="2" max="2" width="37.54296875" bestFit="1" customWidth="1"/>
    <col min="4" max="4" width="16.26953125" customWidth="1"/>
  </cols>
  <sheetData>
    <row r="3" spans="1:6" x14ac:dyDescent="0.35">
      <c r="A3" s="90" t="s">
        <v>0</v>
      </c>
      <c r="B3" t="s">
        <v>1</v>
      </c>
    </row>
    <row r="4" spans="1:6" x14ac:dyDescent="0.35">
      <c r="A4" s="91" t="s">
        <v>2</v>
      </c>
      <c r="B4">
        <v>3</v>
      </c>
      <c r="C4">
        <v>3</v>
      </c>
      <c r="D4" t="s">
        <v>2</v>
      </c>
      <c r="E4" s="92">
        <f>+C4/$C$7</f>
        <v>0.33333333333333331</v>
      </c>
    </row>
    <row r="5" spans="1:6" x14ac:dyDescent="0.35">
      <c r="A5" s="91" t="s">
        <v>3</v>
      </c>
      <c r="B5">
        <v>5</v>
      </c>
      <c r="C5">
        <v>5</v>
      </c>
      <c r="D5" t="s">
        <v>3</v>
      </c>
      <c r="E5" s="92">
        <f>+C5/$C$7</f>
        <v>0.55555555555555558</v>
      </c>
    </row>
    <row r="6" spans="1:6" x14ac:dyDescent="0.35">
      <c r="A6" s="91" t="s">
        <v>4</v>
      </c>
      <c r="B6">
        <v>1</v>
      </c>
      <c r="C6">
        <v>1</v>
      </c>
      <c r="D6" t="s">
        <v>4</v>
      </c>
      <c r="E6" s="92">
        <f>+C6/$C$7</f>
        <v>0.1111111111111111</v>
      </c>
    </row>
    <row r="7" spans="1:6" x14ac:dyDescent="0.35">
      <c r="A7" s="91" t="s">
        <v>5</v>
      </c>
      <c r="B7">
        <v>9</v>
      </c>
      <c r="C7">
        <f>+SUM(C4:C6)</f>
        <v>9</v>
      </c>
      <c r="E7" s="92">
        <f>+C7/$C$7</f>
        <v>1</v>
      </c>
    </row>
    <row r="8" spans="1:6" x14ac:dyDescent="0.35">
      <c r="F8" s="92"/>
    </row>
    <row r="9" spans="1:6" x14ac:dyDescent="0.35">
      <c r="F9" s="92"/>
    </row>
    <row r="10" spans="1:6" x14ac:dyDescent="0.35">
      <c r="A10" s="90" t="s">
        <v>6</v>
      </c>
      <c r="B10" t="s">
        <v>3</v>
      </c>
    </row>
    <row r="12" spans="1:6" x14ac:dyDescent="0.35">
      <c r="A12" s="90" t="s">
        <v>0</v>
      </c>
      <c r="B12" t="s">
        <v>1</v>
      </c>
    </row>
    <row r="13" spans="1:6" x14ac:dyDescent="0.35">
      <c r="A13" s="91" t="s">
        <v>7</v>
      </c>
      <c r="B13">
        <v>1</v>
      </c>
      <c r="D13" s="91" t="s">
        <v>7</v>
      </c>
      <c r="E13">
        <v>1</v>
      </c>
    </row>
    <row r="14" spans="1:6" x14ac:dyDescent="0.35">
      <c r="A14" s="91" t="s">
        <v>8</v>
      </c>
      <c r="B14">
        <v>1</v>
      </c>
      <c r="D14" s="91" t="s">
        <v>8</v>
      </c>
      <c r="E14">
        <v>1</v>
      </c>
    </row>
    <row r="15" spans="1:6" x14ac:dyDescent="0.35">
      <c r="A15" s="91" t="s">
        <v>9</v>
      </c>
      <c r="B15">
        <v>2</v>
      </c>
      <c r="D15" s="91" t="s">
        <v>9</v>
      </c>
      <c r="E15">
        <v>2</v>
      </c>
    </row>
    <row r="16" spans="1:6" x14ac:dyDescent="0.35">
      <c r="A16" s="91" t="s">
        <v>10</v>
      </c>
      <c r="B16">
        <v>1</v>
      </c>
      <c r="D16" s="91" t="s">
        <v>10</v>
      </c>
      <c r="E16">
        <v>1</v>
      </c>
    </row>
    <row r="17" spans="1:5" x14ac:dyDescent="0.35">
      <c r="A17" s="91" t="s">
        <v>5</v>
      </c>
      <c r="B17">
        <v>5</v>
      </c>
      <c r="D17" t="s">
        <v>11</v>
      </c>
      <c r="E17">
        <v>1</v>
      </c>
    </row>
    <row r="18" spans="1:5" x14ac:dyDescent="0.35">
      <c r="D18" t="s">
        <v>4</v>
      </c>
      <c r="E18">
        <v>1</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4"/>
  <sheetViews>
    <sheetView zoomScaleNormal="100" workbookViewId="0">
      <pane xSplit="2" ySplit="3" topLeftCell="C11" activePane="bottomRight" state="frozen"/>
      <selection pane="topRight" activeCell="C1" sqref="C1"/>
      <selection pane="bottomLeft" activeCell="A4" sqref="A4"/>
      <selection pane="bottomRight" activeCell="C3" sqref="C3:D3"/>
    </sheetView>
  </sheetViews>
  <sheetFormatPr baseColWidth="10" defaultColWidth="11.453125" defaultRowHeight="13" x14ac:dyDescent="0.3"/>
  <cols>
    <col min="1" max="1" width="5.26953125" style="71" customWidth="1"/>
    <col min="2" max="2" width="42.1796875" style="61" customWidth="1"/>
    <col min="3" max="4" width="15.7265625" style="61" customWidth="1"/>
    <col min="5" max="8" width="13.7265625" style="61" customWidth="1"/>
    <col min="9" max="10" width="21.54296875" style="61" customWidth="1"/>
    <col min="11" max="16" width="15.7265625" style="61" customWidth="1"/>
    <col min="17" max="20" width="13.7265625" style="61" customWidth="1"/>
    <col min="21" max="16384" width="11.453125" style="61"/>
  </cols>
  <sheetData>
    <row r="1" spans="1:20" ht="38.25" customHeight="1" x14ac:dyDescent="0.3">
      <c r="A1" s="181" t="e" vm="1">
        <v>#VALUE!</v>
      </c>
      <c r="B1" s="181"/>
      <c r="C1" s="182" t="s">
        <v>12</v>
      </c>
      <c r="D1" s="183"/>
      <c r="E1" s="183"/>
      <c r="F1" s="183"/>
      <c r="G1" s="183"/>
      <c r="H1" s="183"/>
      <c r="I1" s="183"/>
      <c r="J1" s="183"/>
      <c r="K1" s="183"/>
      <c r="L1" s="183"/>
      <c r="M1" s="183"/>
      <c r="N1" s="183"/>
      <c r="O1" s="183"/>
      <c r="P1" s="183"/>
      <c r="Q1" s="183"/>
      <c r="R1" s="183"/>
      <c r="S1" s="183"/>
      <c r="T1" s="183"/>
    </row>
    <row r="2" spans="1:20" ht="6" customHeight="1" x14ac:dyDescent="0.3"/>
    <row r="3" spans="1:20" s="72" customFormat="1" ht="99" customHeight="1" x14ac:dyDescent="0.35">
      <c r="A3" s="184" t="s">
        <v>13</v>
      </c>
      <c r="B3" s="185"/>
      <c r="C3" s="177" t="str">
        <f>'Matriz de riesgos'!B8</f>
        <v>Manipulación intencionada de la información para generar resultados que respondan a intereses particulares.</v>
      </c>
      <c r="D3" s="178"/>
      <c r="E3" s="177" t="str">
        <f>'Matriz de riesgos'!B9</f>
        <v xml:space="preserve">Malversación o desvio de recursos. </v>
      </c>
      <c r="F3" s="178"/>
      <c r="G3" s="177" t="str">
        <f>'Matriz de riesgos'!B10</f>
        <v xml:space="preserve">Desvío o perdida de recursos de la caja menor. </v>
      </c>
      <c r="H3" s="178"/>
      <c r="I3" s="177" t="str">
        <f>'Matriz de riesgos'!B11</f>
        <v xml:space="preserve">Deficiencias en el ejercicio de supervisión o interventoría de contratos en los que se reciban bienes y/o servicios sin el cumplimiento de especificaciones técnicas acordadas. </v>
      </c>
      <c r="J3" s="178"/>
      <c r="K3" s="177" t="str">
        <f>'Matriz de riesgos'!B12</f>
        <v>Manipulación de documentos en la etapa precontractual que puedan direccionar un cotrato o favorecer la selección de un tercero.</v>
      </c>
      <c r="L3" s="178"/>
      <c r="M3" s="177" t="str">
        <f>'Matriz de riesgos'!B13</f>
        <v xml:space="preserve">Manipulación no autorizada de sistemas de información, como claves y tokens, para pagos no autorizados o dervio de recursos. </v>
      </c>
      <c r="N3" s="178"/>
      <c r="O3" s="177" t="str">
        <f>'Matriz de riesgos'!B14</f>
        <v>Gestión inadecuada o extemporánea en el ejercicio de la defensa judicial para beneficio propio o de terceros.</v>
      </c>
      <c r="P3" s="178"/>
      <c r="Q3" s="177" t="str">
        <f>'Matriz de riesgos'!B15</f>
        <v>Hurto de bienes o insumos de propiedad de la entidad.</v>
      </c>
      <c r="R3" s="178"/>
      <c r="S3" s="177" t="str">
        <f>'Matriz de riesgos'!B16</f>
        <v>Alterar los soportes al sistema de pago de seguridad social</v>
      </c>
      <c r="T3" s="178"/>
    </row>
    <row r="4" spans="1:20" ht="15" customHeight="1" x14ac:dyDescent="0.3">
      <c r="A4" s="179" t="s">
        <v>14</v>
      </c>
      <c r="B4" s="186" t="s">
        <v>15</v>
      </c>
      <c r="C4" s="179" t="s">
        <v>16</v>
      </c>
      <c r="D4" s="179"/>
      <c r="E4" s="179" t="s">
        <v>16</v>
      </c>
      <c r="F4" s="179"/>
      <c r="G4" s="179" t="s">
        <v>16</v>
      </c>
      <c r="H4" s="179"/>
      <c r="I4" s="179" t="s">
        <v>16</v>
      </c>
      <c r="J4" s="179"/>
      <c r="K4" s="179" t="s">
        <v>16</v>
      </c>
      <c r="L4" s="179"/>
      <c r="M4" s="179" t="s">
        <v>16</v>
      </c>
      <c r="N4" s="179"/>
      <c r="O4" s="179" t="s">
        <v>16</v>
      </c>
      <c r="P4" s="179"/>
      <c r="Q4" s="179" t="s">
        <v>16</v>
      </c>
      <c r="R4" s="179"/>
      <c r="S4" s="179" t="s">
        <v>16</v>
      </c>
      <c r="T4" s="179"/>
    </row>
    <row r="5" spans="1:20" x14ac:dyDescent="0.3">
      <c r="A5" s="179"/>
      <c r="B5" s="187"/>
      <c r="C5" s="73" t="s">
        <v>17</v>
      </c>
      <c r="D5" s="73" t="s">
        <v>18</v>
      </c>
      <c r="E5" s="73" t="s">
        <v>17</v>
      </c>
      <c r="F5" s="73" t="s">
        <v>18</v>
      </c>
      <c r="G5" s="73" t="s">
        <v>17</v>
      </c>
      <c r="H5" s="73" t="s">
        <v>18</v>
      </c>
      <c r="I5" s="73" t="s">
        <v>17</v>
      </c>
      <c r="J5" s="73" t="s">
        <v>18</v>
      </c>
      <c r="K5" s="73" t="s">
        <v>17</v>
      </c>
      <c r="L5" s="73" t="s">
        <v>18</v>
      </c>
      <c r="M5" s="73" t="s">
        <v>17</v>
      </c>
      <c r="N5" s="73" t="s">
        <v>18</v>
      </c>
      <c r="O5" s="73" t="s">
        <v>17</v>
      </c>
      <c r="P5" s="73" t="s">
        <v>18</v>
      </c>
      <c r="Q5" s="73" t="s">
        <v>17</v>
      </c>
      <c r="R5" s="73" t="s">
        <v>18</v>
      </c>
      <c r="S5" s="73" t="s">
        <v>17</v>
      </c>
      <c r="T5" s="73" t="s">
        <v>18</v>
      </c>
    </row>
    <row r="6" spans="1:20" s="66" customFormat="1" x14ac:dyDescent="0.3">
      <c r="A6" s="63">
        <v>1</v>
      </c>
      <c r="B6" s="64" t="s">
        <v>19</v>
      </c>
      <c r="C6" s="65" t="s">
        <v>20</v>
      </c>
      <c r="D6" s="65"/>
      <c r="E6" s="65" t="s">
        <v>20</v>
      </c>
      <c r="F6" s="65"/>
      <c r="G6" s="65" t="s">
        <v>20</v>
      </c>
      <c r="H6" s="65"/>
      <c r="I6" s="65" t="s">
        <v>20</v>
      </c>
      <c r="J6" s="65"/>
      <c r="K6" s="65" t="s">
        <v>20</v>
      </c>
      <c r="L6" s="65"/>
      <c r="M6" s="65" t="s">
        <v>20</v>
      </c>
      <c r="N6" s="65"/>
      <c r="O6" s="65" t="s">
        <v>20</v>
      </c>
      <c r="P6" s="65"/>
      <c r="Q6" s="65" t="s">
        <v>20</v>
      </c>
      <c r="R6" s="65"/>
      <c r="S6" s="65" t="s">
        <v>20</v>
      </c>
      <c r="T6" s="65"/>
    </row>
    <row r="7" spans="1:20" s="66" customFormat="1" ht="26" x14ac:dyDescent="0.3">
      <c r="A7" s="63">
        <v>2</v>
      </c>
      <c r="B7" s="64" t="s">
        <v>21</v>
      </c>
      <c r="C7" s="65" t="s">
        <v>20</v>
      </c>
      <c r="D7" s="65"/>
      <c r="E7" s="65" t="s">
        <v>20</v>
      </c>
      <c r="F7" s="65"/>
      <c r="G7" s="65" t="s">
        <v>20</v>
      </c>
      <c r="H7" s="65"/>
      <c r="I7" s="65"/>
      <c r="J7" s="65" t="s">
        <v>20</v>
      </c>
      <c r="K7" s="65"/>
      <c r="L7" s="65" t="s">
        <v>20</v>
      </c>
      <c r="M7" s="65" t="s">
        <v>20</v>
      </c>
      <c r="N7" s="65"/>
      <c r="O7" s="65" t="s">
        <v>20</v>
      </c>
      <c r="P7" s="65"/>
      <c r="Q7" s="65"/>
      <c r="R7" s="65" t="s">
        <v>20</v>
      </c>
      <c r="S7" s="65" t="s">
        <v>20</v>
      </c>
      <c r="T7" s="65"/>
    </row>
    <row r="8" spans="1:20" s="66" customFormat="1" x14ac:dyDescent="0.3">
      <c r="A8" s="63">
        <v>3</v>
      </c>
      <c r="B8" s="64" t="s">
        <v>22</v>
      </c>
      <c r="C8" s="65"/>
      <c r="D8" s="65" t="s">
        <v>20</v>
      </c>
      <c r="E8" s="65" t="s">
        <v>20</v>
      </c>
      <c r="F8" s="65"/>
      <c r="G8" s="65"/>
      <c r="H8" s="65" t="s">
        <v>20</v>
      </c>
      <c r="I8" s="65" t="s">
        <v>20</v>
      </c>
      <c r="J8" s="65"/>
      <c r="K8" s="65" t="s">
        <v>20</v>
      </c>
      <c r="L8" s="65"/>
      <c r="M8" s="65"/>
      <c r="N8" s="65" t="s">
        <v>20</v>
      </c>
      <c r="O8" s="65" t="s">
        <v>20</v>
      </c>
      <c r="P8" s="65"/>
      <c r="Q8" s="65" t="s">
        <v>20</v>
      </c>
      <c r="R8" s="65"/>
      <c r="S8" s="65" t="s">
        <v>20</v>
      </c>
      <c r="T8" s="65"/>
    </row>
    <row r="9" spans="1:20" s="66" customFormat="1" ht="26" x14ac:dyDescent="0.3">
      <c r="A9" s="63">
        <v>4</v>
      </c>
      <c r="B9" s="64" t="s">
        <v>23</v>
      </c>
      <c r="C9" s="65"/>
      <c r="D9" s="65" t="s">
        <v>20</v>
      </c>
      <c r="E9" s="65" t="s">
        <v>20</v>
      </c>
      <c r="F9" s="65"/>
      <c r="G9" s="65"/>
      <c r="H9" s="65" t="s">
        <v>20</v>
      </c>
      <c r="I9" s="65" t="s">
        <v>20</v>
      </c>
      <c r="J9" s="65"/>
      <c r="K9" s="65" t="s">
        <v>20</v>
      </c>
      <c r="L9" s="65"/>
      <c r="M9" s="65"/>
      <c r="N9" s="65" t="s">
        <v>20</v>
      </c>
      <c r="O9" s="65" t="s">
        <v>20</v>
      </c>
      <c r="P9" s="65"/>
      <c r="Q9" s="65"/>
      <c r="R9" s="65" t="s">
        <v>20</v>
      </c>
      <c r="S9" s="65"/>
      <c r="T9" s="65" t="s">
        <v>20</v>
      </c>
    </row>
    <row r="10" spans="1:20" s="66" customFormat="1" ht="26" x14ac:dyDescent="0.3">
      <c r="A10" s="63">
        <v>5</v>
      </c>
      <c r="B10" s="64" t="s">
        <v>24</v>
      </c>
      <c r="C10" s="65" t="s">
        <v>20</v>
      </c>
      <c r="D10" s="65"/>
      <c r="E10" s="65" t="s">
        <v>20</v>
      </c>
      <c r="F10" s="65"/>
      <c r="G10" s="65" t="s">
        <v>20</v>
      </c>
      <c r="H10" s="65"/>
      <c r="I10" s="65" t="s">
        <v>20</v>
      </c>
      <c r="J10" s="65"/>
      <c r="K10" s="65" t="s">
        <v>20</v>
      </c>
      <c r="L10" s="65"/>
      <c r="M10" s="65" t="s">
        <v>20</v>
      </c>
      <c r="N10" s="65"/>
      <c r="O10" s="65" t="s">
        <v>20</v>
      </c>
      <c r="P10" s="65"/>
      <c r="Q10" s="65"/>
      <c r="R10" s="65" t="s">
        <v>20</v>
      </c>
      <c r="S10" s="65"/>
      <c r="T10" s="65" t="s">
        <v>20</v>
      </c>
    </row>
    <row r="11" spans="1:20" s="66" customFormat="1" x14ac:dyDescent="0.3">
      <c r="A11" s="63">
        <v>6</v>
      </c>
      <c r="B11" s="64" t="s">
        <v>25</v>
      </c>
      <c r="C11" s="65" t="s">
        <v>20</v>
      </c>
      <c r="D11" s="65"/>
      <c r="E11" s="65" t="s">
        <v>20</v>
      </c>
      <c r="F11" s="65"/>
      <c r="G11" s="65" t="s">
        <v>20</v>
      </c>
      <c r="H11" s="65"/>
      <c r="I11" s="65" t="s">
        <v>20</v>
      </c>
      <c r="J11" s="65"/>
      <c r="K11" s="65" t="s">
        <v>20</v>
      </c>
      <c r="L11" s="65"/>
      <c r="M11" s="65" t="s">
        <v>20</v>
      </c>
      <c r="N11" s="65"/>
      <c r="O11" s="65" t="s">
        <v>20</v>
      </c>
      <c r="P11" s="65"/>
      <c r="Q11" s="65" t="s">
        <v>20</v>
      </c>
      <c r="R11" s="65"/>
      <c r="S11" s="65"/>
      <c r="T11" s="65" t="s">
        <v>20</v>
      </c>
    </row>
    <row r="12" spans="1:20" s="66" customFormat="1" ht="26" x14ac:dyDescent="0.3">
      <c r="A12" s="63">
        <v>7</v>
      </c>
      <c r="B12" s="64" t="s">
        <v>26</v>
      </c>
      <c r="C12" s="65" t="s">
        <v>20</v>
      </c>
      <c r="D12" s="65"/>
      <c r="E12" s="65" t="s">
        <v>20</v>
      </c>
      <c r="F12" s="65"/>
      <c r="G12" s="65"/>
      <c r="H12" s="65" t="s">
        <v>20</v>
      </c>
      <c r="I12" s="65" t="s">
        <v>20</v>
      </c>
      <c r="J12" s="65"/>
      <c r="K12" s="65" t="s">
        <v>20</v>
      </c>
      <c r="L12" s="65"/>
      <c r="M12" s="65"/>
      <c r="N12" s="65" t="s">
        <v>20</v>
      </c>
      <c r="O12" s="65" t="s">
        <v>20</v>
      </c>
      <c r="P12" s="65"/>
      <c r="Q12" s="65"/>
      <c r="R12" s="65" t="s">
        <v>20</v>
      </c>
      <c r="S12" s="65"/>
      <c r="T12" s="65" t="s">
        <v>20</v>
      </c>
    </row>
    <row r="13" spans="1:20" s="66" customFormat="1" ht="26" x14ac:dyDescent="0.3">
      <c r="A13" s="63">
        <v>8</v>
      </c>
      <c r="B13" s="67" t="s">
        <v>27</v>
      </c>
      <c r="C13" s="65" t="s">
        <v>20</v>
      </c>
      <c r="D13" s="65"/>
      <c r="E13" s="65" t="s">
        <v>20</v>
      </c>
      <c r="F13" s="65"/>
      <c r="G13" s="65"/>
      <c r="H13" s="65" t="s">
        <v>20</v>
      </c>
      <c r="I13" s="65" t="s">
        <v>20</v>
      </c>
      <c r="J13" s="65"/>
      <c r="K13" s="65" t="s">
        <v>20</v>
      </c>
      <c r="L13" s="65"/>
      <c r="M13" s="65"/>
      <c r="N13" s="65" t="s">
        <v>20</v>
      </c>
      <c r="O13" s="65" t="s">
        <v>20</v>
      </c>
      <c r="P13" s="65"/>
      <c r="Q13" s="65"/>
      <c r="R13" s="65" t="s">
        <v>20</v>
      </c>
      <c r="S13" s="65"/>
      <c r="T13" s="65" t="s">
        <v>20</v>
      </c>
    </row>
    <row r="14" spans="1:20" s="66" customFormat="1" x14ac:dyDescent="0.3">
      <c r="A14" s="63">
        <v>9</v>
      </c>
      <c r="B14" s="64" t="s">
        <v>28</v>
      </c>
      <c r="C14" s="65" t="s">
        <v>20</v>
      </c>
      <c r="D14" s="65"/>
      <c r="E14" s="65" t="s">
        <v>20</v>
      </c>
      <c r="F14" s="65"/>
      <c r="G14" s="65" t="s">
        <v>20</v>
      </c>
      <c r="H14" s="65"/>
      <c r="I14" s="65" t="s">
        <v>20</v>
      </c>
      <c r="J14" s="65"/>
      <c r="K14" s="65"/>
      <c r="L14" s="65" t="s">
        <v>20</v>
      </c>
      <c r="M14" s="65"/>
      <c r="N14" s="65" t="s">
        <v>20</v>
      </c>
      <c r="O14" s="65"/>
      <c r="P14" s="65" t="s">
        <v>20</v>
      </c>
      <c r="Q14" s="65" t="s">
        <v>20</v>
      </c>
      <c r="R14" s="65"/>
      <c r="S14" s="65"/>
      <c r="T14" s="65" t="s">
        <v>20</v>
      </c>
    </row>
    <row r="15" spans="1:20" s="66" customFormat="1" ht="26" x14ac:dyDescent="0.3">
      <c r="A15" s="63">
        <v>10</v>
      </c>
      <c r="B15" s="64" t="s">
        <v>29</v>
      </c>
      <c r="C15" s="65" t="s">
        <v>20</v>
      </c>
      <c r="D15" s="65"/>
      <c r="E15" s="65" t="s">
        <v>20</v>
      </c>
      <c r="F15" s="65"/>
      <c r="G15" s="65" t="s">
        <v>20</v>
      </c>
      <c r="H15" s="65"/>
      <c r="I15" s="65" t="s">
        <v>20</v>
      </c>
      <c r="J15" s="65"/>
      <c r="K15" s="65" t="s">
        <v>20</v>
      </c>
      <c r="L15" s="65"/>
      <c r="M15" s="65" t="s">
        <v>20</v>
      </c>
      <c r="N15" s="65"/>
      <c r="O15" s="65" t="s">
        <v>20</v>
      </c>
      <c r="P15" s="65"/>
      <c r="Q15" s="65" t="s">
        <v>20</v>
      </c>
      <c r="R15" s="65"/>
      <c r="S15" s="65" t="s">
        <v>20</v>
      </c>
      <c r="T15" s="65"/>
    </row>
    <row r="16" spans="1:20" s="66" customFormat="1" x14ac:dyDescent="0.3">
      <c r="A16" s="63">
        <v>11</v>
      </c>
      <c r="B16" s="64" t="s">
        <v>30</v>
      </c>
      <c r="C16" s="65" t="s">
        <v>20</v>
      </c>
      <c r="D16" s="65"/>
      <c r="E16" s="65" t="s">
        <v>20</v>
      </c>
      <c r="F16" s="65"/>
      <c r="G16" s="65" t="s">
        <v>20</v>
      </c>
      <c r="H16" s="65"/>
      <c r="I16" s="65" t="s">
        <v>20</v>
      </c>
      <c r="J16" s="65"/>
      <c r="K16" s="65" t="s">
        <v>20</v>
      </c>
      <c r="L16" s="65"/>
      <c r="M16" s="65" t="s">
        <v>20</v>
      </c>
      <c r="N16" s="65"/>
      <c r="O16" s="65" t="s">
        <v>20</v>
      </c>
      <c r="P16" s="65"/>
      <c r="Q16" s="65"/>
      <c r="R16" s="65" t="s">
        <v>20</v>
      </c>
      <c r="S16" s="65" t="s">
        <v>20</v>
      </c>
      <c r="T16" s="65"/>
    </row>
    <row r="17" spans="1:20" s="66" customFormat="1" x14ac:dyDescent="0.3">
      <c r="A17" s="63">
        <v>12</v>
      </c>
      <c r="B17" s="64" t="s">
        <v>31</v>
      </c>
      <c r="C17" s="65" t="s">
        <v>20</v>
      </c>
      <c r="D17" s="65"/>
      <c r="E17" s="65" t="s">
        <v>20</v>
      </c>
      <c r="F17" s="65"/>
      <c r="G17" s="65" t="s">
        <v>20</v>
      </c>
      <c r="H17" s="65"/>
      <c r="I17" s="65" t="s">
        <v>20</v>
      </c>
      <c r="J17" s="65"/>
      <c r="K17" s="65" t="s">
        <v>20</v>
      </c>
      <c r="L17" s="65"/>
      <c r="M17" s="65" t="s">
        <v>20</v>
      </c>
      <c r="N17" s="65"/>
      <c r="O17" s="65" t="s">
        <v>20</v>
      </c>
      <c r="P17" s="65"/>
      <c r="Q17" s="65" t="s">
        <v>20</v>
      </c>
      <c r="R17" s="65"/>
      <c r="S17" s="65" t="s">
        <v>20</v>
      </c>
      <c r="T17" s="65"/>
    </row>
    <row r="18" spans="1:20" s="66" customFormat="1" ht="18" customHeight="1" x14ac:dyDescent="0.3">
      <c r="A18" s="63">
        <v>13</v>
      </c>
      <c r="B18" s="64" t="s">
        <v>32</v>
      </c>
      <c r="C18" s="65" t="s">
        <v>20</v>
      </c>
      <c r="D18" s="65"/>
      <c r="E18" s="65" t="s">
        <v>20</v>
      </c>
      <c r="F18" s="65"/>
      <c r="G18" s="65" t="s">
        <v>20</v>
      </c>
      <c r="H18" s="65"/>
      <c r="I18" s="65" t="s">
        <v>20</v>
      </c>
      <c r="J18" s="65"/>
      <c r="K18" s="65" t="s">
        <v>20</v>
      </c>
      <c r="L18" s="65"/>
      <c r="M18" s="65" t="s">
        <v>20</v>
      </c>
      <c r="N18" s="65"/>
      <c r="O18" s="65" t="s">
        <v>20</v>
      </c>
      <c r="P18" s="65"/>
      <c r="Q18" s="65"/>
      <c r="R18" s="65" t="s">
        <v>20</v>
      </c>
      <c r="S18" s="65"/>
      <c r="T18" s="65" t="s">
        <v>20</v>
      </c>
    </row>
    <row r="19" spans="1:20" s="66" customFormat="1" ht="18" customHeight="1" x14ac:dyDescent="0.3">
      <c r="A19" s="63">
        <v>14</v>
      </c>
      <c r="B19" s="64" t="s">
        <v>33</v>
      </c>
      <c r="C19" s="65" t="s">
        <v>20</v>
      </c>
      <c r="D19" s="65"/>
      <c r="E19" s="65" t="s">
        <v>20</v>
      </c>
      <c r="F19" s="65"/>
      <c r="G19" s="65"/>
      <c r="H19" s="65" t="s">
        <v>20</v>
      </c>
      <c r="I19" s="65" t="s">
        <v>20</v>
      </c>
      <c r="J19" s="65"/>
      <c r="K19" s="65" t="s">
        <v>20</v>
      </c>
      <c r="L19" s="65"/>
      <c r="M19" s="65" t="s">
        <v>20</v>
      </c>
      <c r="N19" s="65"/>
      <c r="O19" s="65" t="s">
        <v>20</v>
      </c>
      <c r="P19" s="65"/>
      <c r="Q19" s="65" t="s">
        <v>20</v>
      </c>
      <c r="R19" s="65"/>
      <c r="S19" s="65" t="s">
        <v>20</v>
      </c>
      <c r="T19" s="65"/>
    </row>
    <row r="20" spans="1:20" s="66" customFormat="1" x14ac:dyDescent="0.3">
      <c r="A20" s="63">
        <v>15</v>
      </c>
      <c r="B20" s="64" t="s">
        <v>34</v>
      </c>
      <c r="C20" s="65" t="s">
        <v>20</v>
      </c>
      <c r="D20" s="65"/>
      <c r="E20" s="65" t="s">
        <v>20</v>
      </c>
      <c r="F20" s="65"/>
      <c r="G20" s="65"/>
      <c r="H20" s="65" t="s">
        <v>20</v>
      </c>
      <c r="I20" s="65" t="s">
        <v>20</v>
      </c>
      <c r="J20" s="65"/>
      <c r="K20" s="65" t="s">
        <v>20</v>
      </c>
      <c r="L20" s="65"/>
      <c r="M20" s="65"/>
      <c r="N20" s="65" t="s">
        <v>20</v>
      </c>
      <c r="O20" s="65" t="s">
        <v>20</v>
      </c>
      <c r="P20" s="65"/>
      <c r="Q20" s="65"/>
      <c r="R20" s="65" t="s">
        <v>20</v>
      </c>
      <c r="S20" s="65"/>
      <c r="T20" s="65" t="s">
        <v>20</v>
      </c>
    </row>
    <row r="21" spans="1:20" s="66" customFormat="1" x14ac:dyDescent="0.3">
      <c r="A21" s="63">
        <v>16</v>
      </c>
      <c r="B21" s="64" t="s">
        <v>35</v>
      </c>
      <c r="C21" s="65"/>
      <c r="D21" s="65" t="s">
        <v>20</v>
      </c>
      <c r="E21" s="65"/>
      <c r="F21" s="65" t="s">
        <v>20</v>
      </c>
      <c r="G21" s="65"/>
      <c r="H21" s="65" t="s">
        <v>20</v>
      </c>
      <c r="I21" s="65"/>
      <c r="J21" s="65" t="s">
        <v>20</v>
      </c>
      <c r="K21" s="65"/>
      <c r="L21" s="65" t="s">
        <v>20</v>
      </c>
      <c r="M21" s="65"/>
      <c r="N21" s="65" t="s">
        <v>20</v>
      </c>
      <c r="O21" s="65" t="s">
        <v>20</v>
      </c>
      <c r="P21" s="65"/>
      <c r="Q21" s="65"/>
      <c r="R21" s="65" t="s">
        <v>20</v>
      </c>
      <c r="S21" s="65"/>
      <c r="T21" s="65" t="s">
        <v>20</v>
      </c>
    </row>
    <row r="22" spans="1:20" s="66" customFormat="1" x14ac:dyDescent="0.3">
      <c r="A22" s="63">
        <v>17</v>
      </c>
      <c r="B22" s="64" t="s">
        <v>36</v>
      </c>
      <c r="C22" s="65" t="s">
        <v>20</v>
      </c>
      <c r="D22" s="65"/>
      <c r="E22" s="65" t="s">
        <v>20</v>
      </c>
      <c r="F22" s="65"/>
      <c r="G22" s="65"/>
      <c r="H22" s="65" t="s">
        <v>20</v>
      </c>
      <c r="I22" s="65" t="s">
        <v>20</v>
      </c>
      <c r="J22" s="65"/>
      <c r="K22" s="65" t="s">
        <v>20</v>
      </c>
      <c r="L22" s="65"/>
      <c r="M22" s="65"/>
      <c r="N22" s="65" t="s">
        <v>20</v>
      </c>
      <c r="O22" s="65" t="s">
        <v>20</v>
      </c>
      <c r="P22" s="65"/>
      <c r="Q22" s="65" t="s">
        <v>20</v>
      </c>
      <c r="R22" s="65"/>
      <c r="S22" s="65" t="s">
        <v>20</v>
      </c>
      <c r="T22" s="65"/>
    </row>
    <row r="23" spans="1:20" s="66" customFormat="1" x14ac:dyDescent="0.3">
      <c r="A23" s="63">
        <v>18</v>
      </c>
      <c r="B23" s="64" t="s">
        <v>37</v>
      </c>
      <c r="C23" s="65"/>
      <c r="D23" s="65" t="s">
        <v>20</v>
      </c>
      <c r="E23" s="65"/>
      <c r="F23" s="65" t="s">
        <v>20</v>
      </c>
      <c r="G23" s="65"/>
      <c r="H23" s="65" t="s">
        <v>20</v>
      </c>
      <c r="I23" s="65"/>
      <c r="J23" s="65" t="s">
        <v>20</v>
      </c>
      <c r="K23" s="65"/>
      <c r="L23" s="65" t="s">
        <v>20</v>
      </c>
      <c r="M23" s="65"/>
      <c r="N23" s="65" t="s">
        <v>20</v>
      </c>
      <c r="O23" s="65" t="s">
        <v>20</v>
      </c>
      <c r="P23" s="65"/>
      <c r="Q23" s="65"/>
      <c r="R23" s="65" t="s">
        <v>20</v>
      </c>
      <c r="S23" s="65"/>
      <c r="T23" s="65" t="s">
        <v>20</v>
      </c>
    </row>
    <row r="24" spans="1:20" s="66" customFormat="1" x14ac:dyDescent="0.3">
      <c r="A24" s="63">
        <v>19</v>
      </c>
      <c r="B24" s="64" t="s">
        <v>38</v>
      </c>
      <c r="C24" s="65"/>
      <c r="D24" s="65" t="s">
        <v>20</v>
      </c>
      <c r="E24" s="65"/>
      <c r="F24" s="65" t="s">
        <v>20</v>
      </c>
      <c r="G24" s="65" t="s">
        <v>20</v>
      </c>
      <c r="H24" s="65" t="s">
        <v>20</v>
      </c>
      <c r="I24" s="65"/>
      <c r="J24" s="65" t="s">
        <v>20</v>
      </c>
      <c r="K24" s="65"/>
      <c r="L24" s="65" t="s">
        <v>20</v>
      </c>
      <c r="M24" s="65"/>
      <c r="N24" s="65" t="s">
        <v>20</v>
      </c>
      <c r="O24" s="65"/>
      <c r="P24" s="65" t="s">
        <v>20</v>
      </c>
      <c r="Q24" s="65"/>
      <c r="R24" s="65" t="s">
        <v>20</v>
      </c>
      <c r="S24" s="65"/>
      <c r="T24" s="65" t="s">
        <v>20</v>
      </c>
    </row>
    <row r="25" spans="1:20" x14ac:dyDescent="0.3">
      <c r="A25" s="179" t="s">
        <v>39</v>
      </c>
      <c r="B25" s="179"/>
      <c r="C25" s="73">
        <f>+COUNTIFS(C6:C24,"X")</f>
        <v>14</v>
      </c>
      <c r="D25" s="73">
        <f t="shared" ref="D25:J25" si="0">+COUNTIFS(D6:D24,"X")</f>
        <v>5</v>
      </c>
      <c r="E25" s="73">
        <f t="shared" si="0"/>
        <v>16</v>
      </c>
      <c r="F25" s="73">
        <f t="shared" si="0"/>
        <v>3</v>
      </c>
      <c r="G25" s="73">
        <f t="shared" si="0"/>
        <v>10</v>
      </c>
      <c r="H25" s="73">
        <f t="shared" si="0"/>
        <v>10</v>
      </c>
      <c r="I25" s="73">
        <f t="shared" si="0"/>
        <v>15</v>
      </c>
      <c r="J25" s="73">
        <f t="shared" si="0"/>
        <v>4</v>
      </c>
      <c r="K25" s="73">
        <f t="shared" ref="K25" si="1">+COUNTIFS(K6:K24,"X")</f>
        <v>14</v>
      </c>
      <c r="L25" s="73">
        <f t="shared" ref="L25" si="2">+COUNTIFS(L6:L24,"X")</f>
        <v>5</v>
      </c>
      <c r="M25" s="73">
        <f t="shared" ref="M25" si="3">+COUNTIFS(M6:M24,"X")</f>
        <v>9</v>
      </c>
      <c r="N25" s="73">
        <f t="shared" ref="N25" si="4">+COUNTIFS(N6:N24,"X")</f>
        <v>10</v>
      </c>
      <c r="O25" s="73">
        <f t="shared" ref="O25" si="5">+COUNTIFS(O6:O24,"X")</f>
        <v>17</v>
      </c>
      <c r="P25" s="73">
        <f t="shared" ref="P25" si="6">+COUNTIFS(P6:P24,"X")</f>
        <v>2</v>
      </c>
      <c r="Q25" s="73">
        <f t="shared" ref="Q25" si="7">+COUNTIFS(Q6:Q24,"X")</f>
        <v>8</v>
      </c>
      <c r="R25" s="73">
        <f t="shared" ref="R25" si="8">+COUNTIFS(R6:R24,"X")</f>
        <v>11</v>
      </c>
      <c r="S25" s="73">
        <f t="shared" ref="S25" si="9">+COUNTIFS(S6:S24,"X")</f>
        <v>8</v>
      </c>
      <c r="T25" s="73">
        <f t="shared" ref="T25" si="10">+COUNTIFS(T6:T24,"X")</f>
        <v>11</v>
      </c>
    </row>
    <row r="26" spans="1:20" x14ac:dyDescent="0.3">
      <c r="A26" s="179" t="s">
        <v>39</v>
      </c>
      <c r="B26" s="179"/>
      <c r="C26" s="181" t="str">
        <f>+IF(C25&lt;=5,"5",IF(C25&lt;=11,"10","20"))</f>
        <v>20</v>
      </c>
      <c r="D26" s="181"/>
      <c r="E26" s="181" t="str">
        <f t="shared" ref="E26" si="11">+IF(E25&lt;=5,"5",IF(E25&lt;=11,"10","20"))</f>
        <v>20</v>
      </c>
      <c r="F26" s="181"/>
      <c r="G26" s="181" t="str">
        <f t="shared" ref="G26" si="12">+IF(G25&lt;=5,"5",IF(G25&lt;=11,"10","20"))</f>
        <v>10</v>
      </c>
      <c r="H26" s="181"/>
      <c r="I26" s="181" t="str">
        <f t="shared" ref="I26" si="13">+IF(I25&lt;=5,"5",IF(I25&lt;=11,"10","20"))</f>
        <v>20</v>
      </c>
      <c r="J26" s="181"/>
      <c r="K26" s="181" t="str">
        <f t="shared" ref="K26" si="14">+IF(K25&lt;=5,"5",IF(K25&lt;=11,"10","20"))</f>
        <v>20</v>
      </c>
      <c r="L26" s="181"/>
      <c r="M26" s="181" t="str">
        <f t="shared" ref="M26" si="15">+IF(M25&lt;=5,"5",IF(M25&lt;=11,"10","20"))</f>
        <v>10</v>
      </c>
      <c r="N26" s="181"/>
      <c r="O26" s="181" t="str">
        <f t="shared" ref="O26" si="16">+IF(O25&lt;=5,"5",IF(O25&lt;=11,"10","20"))</f>
        <v>20</v>
      </c>
      <c r="P26" s="181"/>
      <c r="Q26" s="181" t="str">
        <f t="shared" ref="Q26" si="17">+IF(Q25&lt;=5,"5",IF(Q25&lt;=11,"10","20"))</f>
        <v>10</v>
      </c>
      <c r="R26" s="181"/>
      <c r="S26" s="181" t="str">
        <f t="shared" ref="S26" si="18">+IF(S25&lt;=5,"5",IF(S25&lt;=11,"10","20"))</f>
        <v>10</v>
      </c>
      <c r="T26" s="181"/>
    </row>
    <row r="27" spans="1:20" hidden="1" x14ac:dyDescent="0.3">
      <c r="A27" s="179" t="s">
        <v>39</v>
      </c>
      <c r="B27" s="179"/>
      <c r="C27" s="181" t="s">
        <v>40</v>
      </c>
      <c r="D27" s="181"/>
      <c r="E27" s="181" t="s">
        <v>40</v>
      </c>
      <c r="F27" s="181"/>
      <c r="G27" s="181" t="s">
        <v>41</v>
      </c>
      <c r="H27" s="181"/>
      <c r="I27" s="181" t="s">
        <v>40</v>
      </c>
      <c r="J27" s="181"/>
      <c r="K27" s="181" t="s">
        <v>40</v>
      </c>
      <c r="L27" s="181"/>
      <c r="M27" s="181" t="s">
        <v>41</v>
      </c>
      <c r="N27" s="181"/>
      <c r="O27" s="181" t="s">
        <v>40</v>
      </c>
      <c r="P27" s="181"/>
      <c r="Q27" s="181" t="s">
        <v>41</v>
      </c>
      <c r="R27" s="181"/>
      <c r="S27" s="181" t="s">
        <v>41</v>
      </c>
      <c r="T27" s="181"/>
    </row>
    <row r="28" spans="1:20" ht="21" customHeight="1" x14ac:dyDescent="0.3">
      <c r="A28" s="179" t="s">
        <v>42</v>
      </c>
      <c r="B28" s="179"/>
      <c r="C28" s="180" t="str">
        <f>+IF(C25&lt;=5,"Moderado",IF(C25&lt;=11,"Mayor","Catastrofico"))</f>
        <v>Catastrofico</v>
      </c>
      <c r="D28" s="180"/>
      <c r="E28" s="180" t="str">
        <f>+IF(E25&lt;=5,"Moderado",IF(E25&lt;=11,"Mayor","Catastrofico"))</f>
        <v>Catastrofico</v>
      </c>
      <c r="F28" s="180"/>
      <c r="G28" s="180" t="str">
        <f t="shared" ref="G28" si="19">+IF(G25&lt;=5,"Moderado",IF(G25&lt;=11,"Mayor","Catastrofico"))</f>
        <v>Mayor</v>
      </c>
      <c r="H28" s="180"/>
      <c r="I28" s="180" t="str">
        <f t="shared" ref="I28" si="20">+IF(I25&lt;=5,"Moderado",IF(I25&lt;=11,"Mayor","Catastrofico"))</f>
        <v>Catastrofico</v>
      </c>
      <c r="J28" s="180"/>
      <c r="K28" s="180" t="str">
        <f t="shared" ref="K28" si="21">+IF(K25&lt;=5,"Moderado",IF(K25&lt;=11,"Mayor","Catastrofico"))</f>
        <v>Catastrofico</v>
      </c>
      <c r="L28" s="180"/>
      <c r="M28" s="180" t="str">
        <f t="shared" ref="M28" si="22">+IF(M25&lt;=5,"Moderado",IF(M25&lt;=11,"Mayor","Catastrofico"))</f>
        <v>Mayor</v>
      </c>
      <c r="N28" s="180"/>
      <c r="O28" s="180" t="str">
        <f t="shared" ref="O28" si="23">+IF(O25&lt;=5,"Moderado",IF(O25&lt;=11,"Mayor","Catastrofico"))</f>
        <v>Catastrofico</v>
      </c>
      <c r="P28" s="180"/>
      <c r="Q28" s="180" t="str">
        <f t="shared" ref="Q28" si="24">+IF(Q25&lt;=5,"Moderado",IF(Q25&lt;=11,"Mayor","Catastrofico"))</f>
        <v>Mayor</v>
      </c>
      <c r="R28" s="180"/>
      <c r="S28" s="180" t="str">
        <f t="shared" ref="S28" si="25">+IF(S25&lt;=5,"Moderado",IF(S25&lt;=11,"Mayor","Catastrofico"))</f>
        <v>Mayor</v>
      </c>
      <c r="T28" s="180"/>
    </row>
    <row r="30" spans="1:20" x14ac:dyDescent="0.3">
      <c r="A30" s="189" t="s">
        <v>43</v>
      </c>
      <c r="B30" s="189"/>
      <c r="C30" s="62" t="s">
        <v>44</v>
      </c>
    </row>
    <row r="31" spans="1:20" x14ac:dyDescent="0.3">
      <c r="A31" s="190" t="s">
        <v>45</v>
      </c>
      <c r="B31" s="190"/>
      <c r="C31" s="68" t="s">
        <v>46</v>
      </c>
    </row>
    <row r="32" spans="1:20" x14ac:dyDescent="0.3">
      <c r="A32" s="188" t="s">
        <v>47</v>
      </c>
      <c r="B32" s="188"/>
      <c r="C32" s="69">
        <v>5</v>
      </c>
    </row>
    <row r="33" spans="1:3" x14ac:dyDescent="0.3">
      <c r="A33" s="188" t="s">
        <v>48</v>
      </c>
      <c r="B33" s="188"/>
      <c r="C33" s="82">
        <v>10</v>
      </c>
    </row>
    <row r="34" spans="1:3" x14ac:dyDescent="0.3">
      <c r="A34" s="188" t="s">
        <v>49</v>
      </c>
      <c r="B34" s="188"/>
      <c r="C34" s="70">
        <v>20</v>
      </c>
    </row>
  </sheetData>
  <mergeCells count="59">
    <mergeCell ref="I26:J26"/>
    <mergeCell ref="G26:H26"/>
    <mergeCell ref="G3:H3"/>
    <mergeCell ref="E3:F3"/>
    <mergeCell ref="E4:F4"/>
    <mergeCell ref="G28:H28"/>
    <mergeCell ref="E28:F28"/>
    <mergeCell ref="G4:H4"/>
    <mergeCell ref="A34:B34"/>
    <mergeCell ref="A28:B28"/>
    <mergeCell ref="A30:B30"/>
    <mergeCell ref="A31:B31"/>
    <mergeCell ref="A32:B32"/>
    <mergeCell ref="A33:B33"/>
    <mergeCell ref="A3:B3"/>
    <mergeCell ref="C3:D3"/>
    <mergeCell ref="A4:A5"/>
    <mergeCell ref="B4:B5"/>
    <mergeCell ref="C4:D4"/>
    <mergeCell ref="A1:B1"/>
    <mergeCell ref="C28:D28"/>
    <mergeCell ref="E27:F27"/>
    <mergeCell ref="G27:H27"/>
    <mergeCell ref="I27:J27"/>
    <mergeCell ref="C1:T1"/>
    <mergeCell ref="E26:F26"/>
    <mergeCell ref="C26:D26"/>
    <mergeCell ref="A26:B26"/>
    <mergeCell ref="A27:B27"/>
    <mergeCell ref="C27:D27"/>
    <mergeCell ref="K28:L28"/>
    <mergeCell ref="I28:J28"/>
    <mergeCell ref="I3:J3"/>
    <mergeCell ref="I4:J4"/>
    <mergeCell ref="A25:B25"/>
    <mergeCell ref="K3:L3"/>
    <mergeCell ref="K4:L4"/>
    <mergeCell ref="M3:N3"/>
    <mergeCell ref="M4:N4"/>
    <mergeCell ref="M28:N28"/>
    <mergeCell ref="K26:L26"/>
    <mergeCell ref="M26:N26"/>
    <mergeCell ref="K27:L27"/>
    <mergeCell ref="M27:N27"/>
    <mergeCell ref="O3:P3"/>
    <mergeCell ref="O4:P4"/>
    <mergeCell ref="O28:P28"/>
    <mergeCell ref="Q3:R3"/>
    <mergeCell ref="Q4:R4"/>
    <mergeCell ref="Q28:R28"/>
    <mergeCell ref="O26:P26"/>
    <mergeCell ref="Q26:R26"/>
    <mergeCell ref="O27:P27"/>
    <mergeCell ref="Q27:R27"/>
    <mergeCell ref="S3:T3"/>
    <mergeCell ref="S4:T4"/>
    <mergeCell ref="S28:T28"/>
    <mergeCell ref="S26:T26"/>
    <mergeCell ref="S27:T27"/>
  </mergeCells>
  <conditionalFormatting sqref="C28:T28">
    <cfRule type="containsText" dxfId="49" priority="4" operator="containsText" text="Moderado">
      <formula>NOT(ISERROR(SEARCH("Moderado",C28)))</formula>
    </cfRule>
    <cfRule type="containsText" dxfId="48" priority="5" operator="containsText" text="Mayor">
      <formula>NOT(ISERROR(SEARCH("Mayor",C28)))</formula>
    </cfRule>
    <cfRule type="containsText" dxfId="47" priority="6" operator="containsText" text="Castrofíco">
      <formula>NOT(ISERROR(SEARCH("Castrofíco",C28)))</formula>
    </cfRule>
  </conditionalFormatting>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1"/>
  <sheetViews>
    <sheetView topLeftCell="A2" zoomScale="60" zoomScaleNormal="60" workbookViewId="0">
      <selection activeCell="C27" sqref="C27:D27"/>
    </sheetView>
  </sheetViews>
  <sheetFormatPr baseColWidth="10" defaultColWidth="10.81640625" defaultRowHeight="15.5" x14ac:dyDescent="0.35"/>
  <cols>
    <col min="1" max="1" width="2.7265625" style="74" customWidth="1"/>
    <col min="2" max="2" width="29.1796875" style="74" bestFit="1" customWidth="1"/>
    <col min="3" max="3" width="21.453125" style="74" customWidth="1"/>
    <col min="4" max="4" width="4.81640625" style="74" customWidth="1"/>
    <col min="5" max="5" width="21.453125" style="74" customWidth="1"/>
    <col min="6" max="6" width="4.453125" style="74" customWidth="1"/>
    <col min="7" max="7" width="21.453125" style="74" customWidth="1"/>
    <col min="8" max="8" width="4.7265625" style="74" customWidth="1"/>
    <col min="9" max="9" width="21.453125" style="74" customWidth="1"/>
    <col min="10" max="10" width="5" style="74" customWidth="1"/>
    <col min="11" max="11" width="21.453125" style="74" customWidth="1"/>
    <col min="12" max="12" width="5" style="74" customWidth="1"/>
    <col min="13" max="13" width="21.453125" style="74" customWidth="1"/>
    <col min="14" max="14" width="5" style="74" customWidth="1"/>
    <col min="15" max="15" width="21.453125" style="74" customWidth="1"/>
    <col min="16" max="16" width="5" style="74" customWidth="1"/>
    <col min="17" max="16384" width="10.81640625" style="74"/>
  </cols>
  <sheetData>
    <row r="1" spans="2:16" ht="8.15" customHeight="1" thickBot="1" x14ac:dyDescent="0.4"/>
    <row r="2" spans="2:16" ht="72" customHeight="1" thickBot="1" x14ac:dyDescent="0.4">
      <c r="B2" s="75"/>
      <c r="C2" s="196"/>
      <c r="D2" s="196"/>
      <c r="E2" s="196"/>
      <c r="F2" s="196"/>
      <c r="G2" s="196"/>
      <c r="H2" s="196"/>
      <c r="I2" s="196"/>
      <c r="J2" s="196"/>
      <c r="K2" s="196"/>
      <c r="L2" s="196"/>
      <c r="M2" s="196"/>
      <c r="N2" s="196"/>
      <c r="O2" s="196"/>
      <c r="P2" s="197"/>
    </row>
    <row r="3" spans="2:16" ht="60" customHeight="1" thickBot="1" x14ac:dyDescent="0.4">
      <c r="B3" s="200" t="s">
        <v>50</v>
      </c>
      <c r="C3" s="192"/>
      <c r="D3" s="193"/>
      <c r="E3" s="191" t="s">
        <v>51</v>
      </c>
      <c r="F3" s="192"/>
      <c r="G3" s="192"/>
      <c r="H3" s="193"/>
      <c r="I3" s="191" t="s">
        <v>52</v>
      </c>
      <c r="J3" s="192"/>
      <c r="K3" s="192"/>
      <c r="L3" s="193"/>
      <c r="M3" s="191" t="s">
        <v>53</v>
      </c>
      <c r="N3" s="192"/>
      <c r="O3" s="192"/>
      <c r="P3" s="193"/>
    </row>
    <row r="4" spans="2:16" ht="28" customHeight="1" thickBot="1" x14ac:dyDescent="0.4">
      <c r="B4" s="201"/>
      <c r="C4" s="194"/>
      <c r="D4" s="195"/>
      <c r="E4" s="202" t="s">
        <v>54</v>
      </c>
      <c r="F4" s="194"/>
      <c r="G4" s="194"/>
      <c r="H4" s="195"/>
      <c r="I4" s="194" t="s">
        <v>54</v>
      </c>
      <c r="J4" s="194"/>
      <c r="K4" s="194"/>
      <c r="L4" s="195"/>
      <c r="M4" s="194" t="s">
        <v>54</v>
      </c>
      <c r="N4" s="194"/>
      <c r="O4" s="194"/>
      <c r="P4" s="195"/>
    </row>
    <row r="5" spans="2:16" ht="42" customHeight="1" x14ac:dyDescent="0.35">
      <c r="B5" s="198" t="s">
        <v>55</v>
      </c>
      <c r="C5" s="60" t="s">
        <v>56</v>
      </c>
      <c r="D5" s="76"/>
      <c r="E5" s="77" t="s">
        <v>57</v>
      </c>
      <c r="F5" s="60" t="s">
        <v>20</v>
      </c>
      <c r="G5" s="60" t="s">
        <v>56</v>
      </c>
      <c r="H5" s="76"/>
      <c r="I5" s="78" t="s">
        <v>57</v>
      </c>
      <c r="J5" s="60" t="s">
        <v>20</v>
      </c>
      <c r="K5" s="60" t="s">
        <v>56</v>
      </c>
      <c r="L5" s="76"/>
      <c r="M5" s="78" t="s">
        <v>57</v>
      </c>
      <c r="N5" s="60" t="s">
        <v>20</v>
      </c>
      <c r="O5" s="60" t="s">
        <v>56</v>
      </c>
      <c r="P5" s="76"/>
    </row>
    <row r="6" spans="2:16" ht="42" customHeight="1" x14ac:dyDescent="0.35">
      <c r="B6" s="199"/>
      <c r="C6" s="6" t="s">
        <v>58</v>
      </c>
      <c r="D6" s="26"/>
      <c r="E6" s="29" t="s">
        <v>59</v>
      </c>
      <c r="F6" s="6" t="s">
        <v>20</v>
      </c>
      <c r="G6" s="6" t="s">
        <v>58</v>
      </c>
      <c r="H6" s="26"/>
      <c r="I6" s="23" t="s">
        <v>59</v>
      </c>
      <c r="J6" s="6" t="s">
        <v>20</v>
      </c>
      <c r="K6" s="6" t="s">
        <v>58</v>
      </c>
      <c r="L6" s="26"/>
      <c r="M6" s="23" t="s">
        <v>59</v>
      </c>
      <c r="N6" s="6" t="s">
        <v>20</v>
      </c>
      <c r="O6" s="6" t="s">
        <v>58</v>
      </c>
      <c r="P6" s="26"/>
    </row>
    <row r="7" spans="2:16" ht="63" customHeight="1" x14ac:dyDescent="0.35">
      <c r="B7" s="31" t="s">
        <v>60</v>
      </c>
      <c r="C7" s="6" t="s">
        <v>61</v>
      </c>
      <c r="D7" s="26"/>
      <c r="E7" s="29" t="s">
        <v>62</v>
      </c>
      <c r="F7" s="6" t="s">
        <v>20</v>
      </c>
      <c r="G7" s="6" t="s">
        <v>61</v>
      </c>
      <c r="H7" s="26"/>
      <c r="I7" s="23" t="s">
        <v>62</v>
      </c>
      <c r="J7" s="6" t="s">
        <v>20</v>
      </c>
      <c r="K7" s="6" t="s">
        <v>61</v>
      </c>
      <c r="L7" s="26"/>
      <c r="M7" s="23" t="s">
        <v>62</v>
      </c>
      <c r="N7" s="6" t="s">
        <v>20</v>
      </c>
      <c r="O7" s="6" t="s">
        <v>61</v>
      </c>
      <c r="P7" s="26"/>
    </row>
    <row r="8" spans="2:16" s="8" customFormat="1" ht="74.150000000000006" customHeight="1" x14ac:dyDescent="0.35">
      <c r="B8" s="31" t="s">
        <v>63</v>
      </c>
      <c r="C8" s="6" t="s">
        <v>64</v>
      </c>
      <c r="D8" s="26"/>
      <c r="E8" s="29" t="s">
        <v>65</v>
      </c>
      <c r="F8" s="6" t="s">
        <v>20</v>
      </c>
      <c r="G8" s="6" t="s">
        <v>64</v>
      </c>
      <c r="H8" s="26"/>
      <c r="I8" s="23" t="s">
        <v>65</v>
      </c>
      <c r="J8" s="6" t="s">
        <v>20</v>
      </c>
      <c r="K8" s="6" t="s">
        <v>64</v>
      </c>
      <c r="L8" s="26"/>
      <c r="M8" s="23" t="s">
        <v>65</v>
      </c>
      <c r="N8" s="6" t="s">
        <v>20</v>
      </c>
      <c r="O8" s="6" t="s">
        <v>64</v>
      </c>
      <c r="P8" s="26"/>
    </row>
    <row r="9" spans="2:16" s="8" customFormat="1" ht="62.15" customHeight="1" x14ac:dyDescent="0.35">
      <c r="B9" s="31" t="s">
        <v>66</v>
      </c>
      <c r="C9" s="6" t="s">
        <v>67</v>
      </c>
      <c r="D9" s="26"/>
      <c r="E9" s="29" t="s">
        <v>68</v>
      </c>
      <c r="F9" s="6" t="s">
        <v>20</v>
      </c>
      <c r="G9" s="6" t="s">
        <v>67</v>
      </c>
      <c r="H9" s="26"/>
      <c r="I9" s="23" t="s">
        <v>68</v>
      </c>
      <c r="J9" s="6" t="s">
        <v>20</v>
      </c>
      <c r="K9" s="6" t="s">
        <v>67</v>
      </c>
      <c r="L9" s="26"/>
      <c r="M9" s="23" t="s">
        <v>68</v>
      </c>
      <c r="N9" s="6" t="s">
        <v>20</v>
      </c>
      <c r="O9" s="6" t="s">
        <v>67</v>
      </c>
      <c r="P9" s="26"/>
    </row>
    <row r="10" spans="2:16" s="8" customFormat="1" ht="58" customHeight="1" x14ac:dyDescent="0.35">
      <c r="B10" s="31" t="s">
        <v>69</v>
      </c>
      <c r="C10" s="6" t="s">
        <v>70</v>
      </c>
      <c r="D10" s="26"/>
      <c r="E10" s="29" t="s">
        <v>71</v>
      </c>
      <c r="F10" s="6" t="s">
        <v>20</v>
      </c>
      <c r="G10" s="6" t="s">
        <v>70</v>
      </c>
      <c r="H10" s="26"/>
      <c r="I10" s="23" t="s">
        <v>71</v>
      </c>
      <c r="J10" s="6" t="s">
        <v>20</v>
      </c>
      <c r="K10" s="6" t="s">
        <v>70</v>
      </c>
      <c r="L10" s="33"/>
      <c r="M10" s="23" t="s">
        <v>71</v>
      </c>
      <c r="N10" s="6"/>
      <c r="O10" s="6" t="s">
        <v>70</v>
      </c>
      <c r="P10" s="33" t="s">
        <v>20</v>
      </c>
    </row>
    <row r="11" spans="2:16" s="8" customFormat="1" ht="62.15" customHeight="1" thickBot="1" x14ac:dyDescent="0.4">
      <c r="B11" s="32" t="s">
        <v>72</v>
      </c>
      <c r="C11" s="27" t="s">
        <v>73</v>
      </c>
      <c r="D11" s="28"/>
      <c r="E11" s="79" t="s">
        <v>74</v>
      </c>
      <c r="F11" s="27" t="s">
        <v>20</v>
      </c>
      <c r="G11" s="27" t="s">
        <v>73</v>
      </c>
      <c r="H11" s="28"/>
      <c r="I11" s="80" t="s">
        <v>74</v>
      </c>
      <c r="J11" s="27" t="s">
        <v>20</v>
      </c>
      <c r="K11" s="27" t="s">
        <v>73</v>
      </c>
      <c r="L11" s="28"/>
      <c r="M11" s="80" t="s">
        <v>74</v>
      </c>
      <c r="N11" s="27"/>
      <c r="O11" s="27" t="s">
        <v>73</v>
      </c>
      <c r="P11" s="28" t="s">
        <v>20</v>
      </c>
    </row>
  </sheetData>
  <mergeCells count="11">
    <mergeCell ref="M3:P3"/>
    <mergeCell ref="M4:P4"/>
    <mergeCell ref="C2:P2"/>
    <mergeCell ref="B5:B6"/>
    <mergeCell ref="B3:B4"/>
    <mergeCell ref="C3:D3"/>
    <mergeCell ref="C4:D4"/>
    <mergeCell ref="E3:H3"/>
    <mergeCell ref="E4:H4"/>
    <mergeCell ref="I3:L3"/>
    <mergeCell ref="I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4"/>
  <sheetViews>
    <sheetView topLeftCell="A4" zoomScale="70" zoomScaleNormal="70" workbookViewId="0">
      <selection activeCell="C27" sqref="C27:D27"/>
    </sheetView>
  </sheetViews>
  <sheetFormatPr baseColWidth="10" defaultColWidth="10.81640625" defaultRowHeight="15.5" x14ac:dyDescent="0.35"/>
  <cols>
    <col min="1" max="1" width="2.7265625" style="7" customWidth="1"/>
    <col min="2" max="2" width="39.453125" style="7" customWidth="1"/>
    <col min="3" max="3" width="34" style="7" customWidth="1"/>
    <col min="4" max="7" width="29.1796875" style="7" customWidth="1"/>
    <col min="8" max="16384" width="10.81640625" style="7"/>
  </cols>
  <sheetData>
    <row r="1" spans="2:7" ht="8.15" customHeight="1" thickBot="1" x14ac:dyDescent="0.4"/>
    <row r="2" spans="2:7" ht="43" customHeight="1" thickBot="1" x14ac:dyDescent="0.4">
      <c r="B2" s="208"/>
      <c r="C2" s="207" t="s">
        <v>75</v>
      </c>
      <c r="D2" s="196"/>
      <c r="E2" s="196"/>
      <c r="F2" s="196"/>
      <c r="G2" s="197"/>
    </row>
    <row r="3" spans="2:7" ht="43" customHeight="1" thickBot="1" x14ac:dyDescent="0.4">
      <c r="B3" s="209"/>
      <c r="C3" s="210" t="s">
        <v>76</v>
      </c>
      <c r="D3" s="211"/>
      <c r="E3" s="59"/>
      <c r="F3" s="58"/>
      <c r="G3" s="58"/>
    </row>
    <row r="4" spans="2:7" ht="43" customHeight="1" thickBot="1" x14ac:dyDescent="0.4">
      <c r="B4" s="81" t="s">
        <v>50</v>
      </c>
      <c r="C4" s="36" t="s">
        <v>77</v>
      </c>
      <c r="D4" s="34" t="s">
        <v>78</v>
      </c>
      <c r="E4" s="34" t="s">
        <v>78</v>
      </c>
      <c r="F4" s="35" t="s">
        <v>78</v>
      </c>
      <c r="G4" s="35" t="s">
        <v>78</v>
      </c>
    </row>
    <row r="5" spans="2:7" x14ac:dyDescent="0.35">
      <c r="B5" s="219" t="s">
        <v>79</v>
      </c>
      <c r="C5" s="37" t="s">
        <v>57</v>
      </c>
      <c r="D5" s="49">
        <v>15</v>
      </c>
      <c r="E5" s="49">
        <v>15</v>
      </c>
      <c r="F5" s="54">
        <v>15</v>
      </c>
      <c r="G5" s="54">
        <v>15</v>
      </c>
    </row>
    <row r="6" spans="2:7" x14ac:dyDescent="0.35">
      <c r="B6" s="203"/>
      <c r="C6" s="38" t="s">
        <v>56</v>
      </c>
      <c r="D6" s="41">
        <v>0</v>
      </c>
      <c r="E6" s="41">
        <v>0</v>
      </c>
      <c r="F6" s="43">
        <v>0</v>
      </c>
      <c r="G6" s="43">
        <v>0</v>
      </c>
    </row>
    <row r="7" spans="2:7" ht="31" customHeight="1" x14ac:dyDescent="0.35">
      <c r="B7" s="203" t="s">
        <v>80</v>
      </c>
      <c r="C7" s="38" t="s">
        <v>81</v>
      </c>
      <c r="D7" s="50">
        <v>15</v>
      </c>
      <c r="E7" s="50">
        <v>15</v>
      </c>
      <c r="F7" s="55">
        <v>15</v>
      </c>
      <c r="G7" s="55">
        <v>15</v>
      </c>
    </row>
    <row r="8" spans="2:7" ht="31" customHeight="1" x14ac:dyDescent="0.35">
      <c r="B8" s="203"/>
      <c r="C8" s="38" t="s">
        <v>82</v>
      </c>
      <c r="D8" s="30">
        <v>0</v>
      </c>
      <c r="E8" s="30">
        <v>0</v>
      </c>
      <c r="F8" s="44">
        <v>0</v>
      </c>
      <c r="G8" s="44">
        <v>0</v>
      </c>
    </row>
    <row r="9" spans="2:7" x14ac:dyDescent="0.35">
      <c r="B9" s="203" t="s">
        <v>60</v>
      </c>
      <c r="C9" s="38" t="s">
        <v>62</v>
      </c>
      <c r="D9" s="50">
        <v>15</v>
      </c>
      <c r="E9" s="50">
        <v>15</v>
      </c>
      <c r="F9" s="55">
        <v>15</v>
      </c>
      <c r="G9" s="55">
        <v>15</v>
      </c>
    </row>
    <row r="10" spans="2:7" x14ac:dyDescent="0.35">
      <c r="B10" s="203"/>
      <c r="C10" s="38" t="s">
        <v>61</v>
      </c>
      <c r="D10" s="30">
        <v>0</v>
      </c>
      <c r="E10" s="30">
        <v>0</v>
      </c>
      <c r="F10" s="44">
        <v>0</v>
      </c>
      <c r="G10" s="44">
        <v>0</v>
      </c>
    </row>
    <row r="11" spans="2:7" x14ac:dyDescent="0.35">
      <c r="B11" s="203" t="s">
        <v>63</v>
      </c>
      <c r="C11" s="38" t="s">
        <v>83</v>
      </c>
      <c r="D11" s="50">
        <v>15</v>
      </c>
      <c r="E11" s="41">
        <v>15</v>
      </c>
      <c r="F11" s="43">
        <v>15</v>
      </c>
      <c r="G11" s="43">
        <v>15</v>
      </c>
    </row>
    <row r="12" spans="2:7" x14ac:dyDescent="0.35">
      <c r="B12" s="203"/>
      <c r="C12" s="38" t="s">
        <v>84</v>
      </c>
      <c r="D12" s="30">
        <v>10</v>
      </c>
      <c r="E12" s="51">
        <v>10</v>
      </c>
      <c r="F12" s="56">
        <v>10</v>
      </c>
      <c r="G12" s="56">
        <v>10</v>
      </c>
    </row>
    <row r="13" spans="2:7" x14ac:dyDescent="0.35">
      <c r="B13" s="203"/>
      <c r="C13" s="39" t="s">
        <v>64</v>
      </c>
      <c r="D13" s="41">
        <v>0</v>
      </c>
      <c r="E13" s="41">
        <v>0</v>
      </c>
      <c r="F13" s="43">
        <v>0</v>
      </c>
      <c r="G13" s="43">
        <v>0</v>
      </c>
    </row>
    <row r="14" spans="2:7" x14ac:dyDescent="0.35">
      <c r="B14" s="203" t="s">
        <v>85</v>
      </c>
      <c r="C14" s="38" t="s">
        <v>68</v>
      </c>
      <c r="D14" s="50">
        <v>15</v>
      </c>
      <c r="E14" s="50">
        <v>15</v>
      </c>
      <c r="F14" s="55">
        <v>15</v>
      </c>
      <c r="G14" s="55">
        <v>15</v>
      </c>
    </row>
    <row r="15" spans="2:7" x14ac:dyDescent="0.35">
      <c r="B15" s="203"/>
      <c r="C15" s="38" t="s">
        <v>86</v>
      </c>
      <c r="D15" s="30">
        <v>0</v>
      </c>
      <c r="E15" s="30">
        <v>0</v>
      </c>
      <c r="F15" s="44">
        <v>0</v>
      </c>
      <c r="G15" s="44">
        <v>0</v>
      </c>
    </row>
    <row r="16" spans="2:7" ht="31" customHeight="1" x14ac:dyDescent="0.35">
      <c r="B16" s="203" t="s">
        <v>87</v>
      </c>
      <c r="C16" s="38" t="s">
        <v>68</v>
      </c>
      <c r="D16" s="41">
        <v>15</v>
      </c>
      <c r="E16" s="50">
        <v>15</v>
      </c>
      <c r="F16" s="55">
        <v>15</v>
      </c>
      <c r="G16" s="55">
        <v>15</v>
      </c>
    </row>
    <row r="17" spans="2:7" ht="31" customHeight="1" x14ac:dyDescent="0.35">
      <c r="B17" s="203"/>
      <c r="C17" s="38" t="s">
        <v>86</v>
      </c>
      <c r="D17" s="52">
        <v>0</v>
      </c>
      <c r="E17" s="30">
        <v>0</v>
      </c>
      <c r="F17" s="44">
        <v>0</v>
      </c>
      <c r="G17" s="44">
        <v>0</v>
      </c>
    </row>
    <row r="18" spans="2:7" x14ac:dyDescent="0.35">
      <c r="B18" s="203" t="s">
        <v>72</v>
      </c>
      <c r="C18" s="38" t="s">
        <v>74</v>
      </c>
      <c r="D18" s="41">
        <v>10</v>
      </c>
      <c r="E18" s="41">
        <v>10</v>
      </c>
      <c r="F18" s="43">
        <v>10</v>
      </c>
      <c r="G18" s="43">
        <v>0</v>
      </c>
    </row>
    <row r="19" spans="2:7" x14ac:dyDescent="0.35">
      <c r="B19" s="203"/>
      <c r="C19" s="38" t="s">
        <v>88</v>
      </c>
      <c r="D19" s="51">
        <v>5</v>
      </c>
      <c r="E19" s="51">
        <v>5</v>
      </c>
      <c r="F19" s="56">
        <v>5</v>
      </c>
      <c r="G19" s="56">
        <v>15</v>
      </c>
    </row>
    <row r="20" spans="2:7" ht="16" thickBot="1" x14ac:dyDescent="0.4">
      <c r="B20" s="204"/>
      <c r="C20" s="40" t="s">
        <v>89</v>
      </c>
      <c r="D20" s="42">
        <v>0</v>
      </c>
      <c r="E20" s="42">
        <v>0</v>
      </c>
      <c r="F20" s="45">
        <v>0</v>
      </c>
      <c r="G20" s="45">
        <v>0</v>
      </c>
    </row>
    <row r="21" spans="2:7" ht="50.15" customHeight="1" thickBot="1" x14ac:dyDescent="0.4">
      <c r="B21" s="8"/>
      <c r="D21" s="57">
        <v>80</v>
      </c>
      <c r="E21" s="53">
        <f>+SUM(E5:E20)</f>
        <v>115</v>
      </c>
      <c r="F21" s="53">
        <v>90</v>
      </c>
      <c r="G21" s="53">
        <v>95</v>
      </c>
    </row>
    <row r="23" spans="2:7" ht="40" customHeight="1" x14ac:dyDescent="0.35">
      <c r="B23" s="22" t="s">
        <v>90</v>
      </c>
      <c r="C23" s="205" t="s">
        <v>91</v>
      </c>
      <c r="D23" s="205"/>
      <c r="E23" s="8"/>
      <c r="F23" s="8"/>
      <c r="G23" s="8"/>
    </row>
    <row r="24" spans="2:7" x14ac:dyDescent="0.35">
      <c r="B24" s="48" t="s">
        <v>92</v>
      </c>
      <c r="C24" s="206" t="s">
        <v>93</v>
      </c>
      <c r="D24" s="206"/>
      <c r="E24" s="8"/>
      <c r="F24" s="8"/>
      <c r="G24" s="8"/>
    </row>
    <row r="25" spans="2:7" x14ac:dyDescent="0.35">
      <c r="B25" s="47" t="s">
        <v>94</v>
      </c>
      <c r="C25" s="218" t="s">
        <v>95</v>
      </c>
      <c r="D25" s="218"/>
    </row>
    <row r="26" spans="2:7" x14ac:dyDescent="0.35">
      <c r="B26" s="46" t="s">
        <v>96</v>
      </c>
      <c r="C26" s="213" t="s">
        <v>97</v>
      </c>
      <c r="D26" s="213"/>
    </row>
    <row r="27" spans="2:7" ht="47.15" customHeight="1" x14ac:dyDescent="0.35">
      <c r="B27" s="212" t="s">
        <v>98</v>
      </c>
      <c r="C27" s="212"/>
      <c r="D27" s="212"/>
    </row>
    <row r="30" spans="2:7" ht="43" customHeight="1" x14ac:dyDescent="0.35">
      <c r="B30" s="21" t="s">
        <v>99</v>
      </c>
      <c r="C30" s="214" t="s">
        <v>100</v>
      </c>
      <c r="D30" s="214"/>
      <c r="E30" s="8"/>
      <c r="F30" s="8"/>
      <c r="G30" s="8"/>
    </row>
    <row r="31" spans="2:7" ht="38.15" customHeight="1" x14ac:dyDescent="0.35">
      <c r="B31" s="48" t="s">
        <v>92</v>
      </c>
      <c r="C31" s="215" t="s">
        <v>101</v>
      </c>
      <c r="D31" s="215"/>
      <c r="E31" s="8"/>
      <c r="F31" s="8"/>
      <c r="G31" s="8"/>
    </row>
    <row r="32" spans="2:7" ht="36" customHeight="1" x14ac:dyDescent="0.35">
      <c r="B32" s="47" t="s">
        <v>94</v>
      </c>
      <c r="C32" s="216" t="s">
        <v>102</v>
      </c>
      <c r="D32" s="216"/>
    </row>
    <row r="33" spans="2:4" ht="36" customHeight="1" x14ac:dyDescent="0.35">
      <c r="B33" s="46" t="s">
        <v>96</v>
      </c>
      <c r="C33" s="217" t="s">
        <v>103</v>
      </c>
      <c r="D33" s="217"/>
    </row>
    <row r="34" spans="2:4" ht="98.15" customHeight="1" x14ac:dyDescent="0.35">
      <c r="B34" s="212" t="s">
        <v>104</v>
      </c>
      <c r="C34" s="212"/>
      <c r="D34" s="212"/>
    </row>
  </sheetData>
  <mergeCells count="20">
    <mergeCell ref="C25:D25"/>
    <mergeCell ref="B5:B6"/>
    <mergeCell ref="B7:B8"/>
    <mergeCell ref="B9:B10"/>
    <mergeCell ref="B11:B13"/>
    <mergeCell ref="B14:B15"/>
    <mergeCell ref="B34:D34"/>
    <mergeCell ref="C26:D26"/>
    <mergeCell ref="B27:D27"/>
    <mergeCell ref="C30:D30"/>
    <mergeCell ref="C31:D31"/>
    <mergeCell ref="C32:D32"/>
    <mergeCell ref="C33:D33"/>
    <mergeCell ref="B16:B17"/>
    <mergeCell ref="B18:B20"/>
    <mergeCell ref="C23:D23"/>
    <mergeCell ref="C24:D24"/>
    <mergeCell ref="C2:G2"/>
    <mergeCell ref="B2:B3"/>
    <mergeCell ref="C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5"/>
  <sheetViews>
    <sheetView topLeftCell="A5" workbookViewId="0">
      <selection activeCell="C27" sqref="C27:D27"/>
    </sheetView>
  </sheetViews>
  <sheetFormatPr baseColWidth="10" defaultColWidth="10.81640625" defaultRowHeight="15.5" x14ac:dyDescent="0.35"/>
  <cols>
    <col min="1" max="1" width="36.1796875" style="8" customWidth="1"/>
    <col min="2" max="2" width="24.453125" style="8" customWidth="1"/>
    <col min="3" max="3" width="34.7265625" style="8" customWidth="1"/>
    <col min="4" max="4" width="33.26953125" style="8" customWidth="1"/>
    <col min="5" max="5" width="28.81640625" style="8" customWidth="1"/>
    <col min="6" max="16384" width="10.81640625" style="8"/>
  </cols>
  <sheetData>
    <row r="2" spans="1:6" ht="77.150000000000006" customHeight="1" x14ac:dyDescent="0.35">
      <c r="A2" s="214"/>
      <c r="B2" s="214"/>
      <c r="C2" s="223" t="s">
        <v>105</v>
      </c>
      <c r="D2" s="224"/>
      <c r="E2" s="225"/>
    </row>
    <row r="3" spans="1:6" ht="98.15" customHeight="1" x14ac:dyDescent="0.35">
      <c r="A3" s="226" t="s">
        <v>106</v>
      </c>
      <c r="B3" s="226"/>
      <c r="C3" s="9" t="s">
        <v>107</v>
      </c>
      <c r="D3" s="9" t="s">
        <v>108</v>
      </c>
      <c r="E3" s="9" t="s">
        <v>109</v>
      </c>
    </row>
    <row r="4" spans="1:6" ht="27" customHeight="1" x14ac:dyDescent="0.35">
      <c r="A4" s="229" t="s">
        <v>110</v>
      </c>
      <c r="B4" s="220" t="s">
        <v>111</v>
      </c>
      <c r="C4" s="10" t="s">
        <v>112</v>
      </c>
      <c r="D4" s="10" t="s">
        <v>113</v>
      </c>
      <c r="E4" s="11" t="s">
        <v>114</v>
      </c>
      <c r="F4" s="5"/>
    </row>
    <row r="5" spans="1:6" ht="27" customHeight="1" x14ac:dyDescent="0.35">
      <c r="A5" s="229"/>
      <c r="B5" s="221"/>
      <c r="C5" s="10" t="s">
        <v>115</v>
      </c>
      <c r="D5" s="10" t="s">
        <v>116</v>
      </c>
      <c r="E5" s="11" t="s">
        <v>117</v>
      </c>
    </row>
    <row r="6" spans="1:6" ht="27" customHeight="1" x14ac:dyDescent="0.35">
      <c r="A6" s="229"/>
      <c r="B6" s="221"/>
      <c r="C6" s="12" t="s">
        <v>118</v>
      </c>
      <c r="D6" s="13" t="s">
        <v>119</v>
      </c>
      <c r="E6" s="13" t="s">
        <v>117</v>
      </c>
    </row>
    <row r="7" spans="1:6" ht="55" customHeight="1" x14ac:dyDescent="0.35">
      <c r="A7" s="6" t="s">
        <v>120</v>
      </c>
      <c r="B7" s="230" t="s">
        <v>121</v>
      </c>
      <c r="C7" s="14" t="s">
        <v>122</v>
      </c>
      <c r="D7" s="16" t="s">
        <v>123</v>
      </c>
      <c r="E7" s="15" t="s">
        <v>117</v>
      </c>
      <c r="F7" s="5"/>
    </row>
    <row r="8" spans="1:6" ht="71.25" customHeight="1" x14ac:dyDescent="0.35">
      <c r="A8" s="6" t="s">
        <v>124</v>
      </c>
      <c r="B8" s="231"/>
      <c r="C8" s="14" t="s">
        <v>122</v>
      </c>
      <c r="D8" s="16" t="s">
        <v>123</v>
      </c>
      <c r="E8" s="15" t="s">
        <v>117</v>
      </c>
      <c r="F8" s="5"/>
    </row>
    <row r="9" spans="1:6" ht="35.15" customHeight="1" x14ac:dyDescent="0.35">
      <c r="A9" s="227" t="s">
        <v>125</v>
      </c>
      <c r="B9" s="231"/>
      <c r="C9" s="14" t="s">
        <v>115</v>
      </c>
      <c r="D9" s="16" t="s">
        <v>126</v>
      </c>
      <c r="E9" s="15" t="s">
        <v>117</v>
      </c>
      <c r="F9" s="5"/>
    </row>
    <row r="10" spans="1:6" ht="51.75" customHeight="1" x14ac:dyDescent="0.35">
      <c r="A10" s="228"/>
      <c r="B10" s="232"/>
      <c r="C10" s="15" t="s">
        <v>118</v>
      </c>
      <c r="D10" s="16" t="s">
        <v>127</v>
      </c>
      <c r="E10" s="15" t="s">
        <v>117</v>
      </c>
      <c r="F10" s="5"/>
    </row>
    <row r="11" spans="1:6" ht="27" customHeight="1" x14ac:dyDescent="0.35">
      <c r="A11" s="227" t="s">
        <v>128</v>
      </c>
      <c r="B11" s="222" t="s">
        <v>129</v>
      </c>
      <c r="C11" s="10" t="s">
        <v>112</v>
      </c>
      <c r="D11" s="10" t="s">
        <v>130</v>
      </c>
      <c r="E11" s="11" t="s">
        <v>114</v>
      </c>
      <c r="F11" s="5"/>
    </row>
    <row r="12" spans="1:6" ht="27" customHeight="1" x14ac:dyDescent="0.35">
      <c r="A12" s="227"/>
      <c r="B12" s="222"/>
      <c r="C12" s="10" t="s">
        <v>115</v>
      </c>
      <c r="D12" s="10" t="s">
        <v>131</v>
      </c>
      <c r="E12" s="11" t="s">
        <v>117</v>
      </c>
    </row>
    <row r="13" spans="1:6" ht="27" customHeight="1" x14ac:dyDescent="0.35">
      <c r="A13" s="228"/>
      <c r="B13" s="222"/>
      <c r="C13" s="12" t="s">
        <v>118</v>
      </c>
      <c r="D13" s="13" t="s">
        <v>132</v>
      </c>
      <c r="E13" s="13" t="s">
        <v>117</v>
      </c>
    </row>
    <row r="14" spans="1:6" x14ac:dyDescent="0.35">
      <c r="C14" s="5"/>
      <c r="D14" s="5"/>
      <c r="E14" s="5"/>
      <c r="F14" s="5"/>
    </row>
    <row r="15" spans="1:6" x14ac:dyDescent="0.35">
      <c r="C15" s="5"/>
      <c r="D15" s="5"/>
      <c r="E15" s="5"/>
      <c r="F15" s="5"/>
    </row>
  </sheetData>
  <mergeCells count="9">
    <mergeCell ref="B4:B6"/>
    <mergeCell ref="B11:B13"/>
    <mergeCell ref="C2:E2"/>
    <mergeCell ref="A3:B3"/>
    <mergeCell ref="A2:B2"/>
    <mergeCell ref="A11:A13"/>
    <mergeCell ref="A4:A6"/>
    <mergeCell ref="A9:A10"/>
    <mergeCell ref="B7:B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13"/>
  <sheetViews>
    <sheetView workbookViewId="0">
      <selection activeCell="C27" sqref="C27:D27"/>
    </sheetView>
  </sheetViews>
  <sheetFormatPr baseColWidth="10" defaultColWidth="10.81640625" defaultRowHeight="15.5" x14ac:dyDescent="0.35"/>
  <cols>
    <col min="1" max="1" width="4.1796875" style="8" customWidth="1"/>
    <col min="2" max="2" width="24.453125" style="8" customWidth="1"/>
    <col min="3" max="3" width="34.7265625" style="8" customWidth="1"/>
    <col min="4" max="4" width="33.26953125" style="8" customWidth="1"/>
    <col min="5" max="5" width="28.81640625" style="8" customWidth="1"/>
    <col min="6" max="6" width="28.453125" style="8" customWidth="1"/>
    <col min="7" max="16384" width="10.81640625" style="8"/>
  </cols>
  <sheetData>
    <row r="2" spans="2:6" s="17" customFormat="1" ht="106" customHeight="1" x14ac:dyDescent="0.35">
      <c r="B2" s="25"/>
      <c r="C2" s="233" t="s">
        <v>133</v>
      </c>
      <c r="D2" s="233"/>
      <c r="E2" s="233"/>
      <c r="F2" s="233"/>
    </row>
    <row r="3" spans="2:6" s="17" customFormat="1" ht="108" customHeight="1" x14ac:dyDescent="0.35">
      <c r="B3" s="24" t="s">
        <v>134</v>
      </c>
      <c r="C3" s="24" t="s">
        <v>135</v>
      </c>
      <c r="D3" s="24" t="s">
        <v>136</v>
      </c>
      <c r="E3" s="24" t="s">
        <v>137</v>
      </c>
      <c r="F3" s="24" t="s">
        <v>138</v>
      </c>
    </row>
    <row r="4" spans="2:6" ht="27" customHeight="1" x14ac:dyDescent="0.35">
      <c r="B4" s="18" t="s">
        <v>139</v>
      </c>
      <c r="C4" s="10" t="s">
        <v>140</v>
      </c>
      <c r="D4" s="10" t="s">
        <v>140</v>
      </c>
      <c r="E4" s="11">
        <v>2</v>
      </c>
      <c r="F4" s="11">
        <v>2</v>
      </c>
    </row>
    <row r="5" spans="2:6" ht="27" customHeight="1" x14ac:dyDescent="0.35">
      <c r="B5" s="19" t="s">
        <v>139</v>
      </c>
      <c r="C5" s="14" t="s">
        <v>140</v>
      </c>
      <c r="D5" s="14" t="s">
        <v>141</v>
      </c>
      <c r="E5" s="20">
        <v>2</v>
      </c>
      <c r="F5" s="20">
        <v>1</v>
      </c>
    </row>
    <row r="6" spans="2:6" ht="27" customHeight="1" x14ac:dyDescent="0.35">
      <c r="B6" s="18" t="s">
        <v>139</v>
      </c>
      <c r="C6" s="12" t="s">
        <v>140</v>
      </c>
      <c r="D6" s="13" t="s">
        <v>142</v>
      </c>
      <c r="E6" s="13">
        <v>2</v>
      </c>
      <c r="F6" s="13">
        <v>0</v>
      </c>
    </row>
    <row r="7" spans="2:6" ht="27" customHeight="1" x14ac:dyDescent="0.35">
      <c r="B7" s="19" t="s">
        <v>139</v>
      </c>
      <c r="C7" s="14" t="s">
        <v>142</v>
      </c>
      <c r="D7" s="16" t="s">
        <v>140</v>
      </c>
      <c r="E7" s="15">
        <v>0</v>
      </c>
      <c r="F7" s="15">
        <v>2</v>
      </c>
    </row>
    <row r="8" spans="2:6" ht="27" customHeight="1" x14ac:dyDescent="0.35">
      <c r="B8" s="18" t="s">
        <v>94</v>
      </c>
      <c r="C8" s="10" t="s">
        <v>140</v>
      </c>
      <c r="D8" s="13" t="s">
        <v>140</v>
      </c>
      <c r="E8" s="12">
        <v>1</v>
      </c>
      <c r="F8" s="12">
        <v>1</v>
      </c>
    </row>
    <row r="9" spans="2:6" ht="27" customHeight="1" x14ac:dyDescent="0.35">
      <c r="B9" s="19" t="s">
        <v>94</v>
      </c>
      <c r="C9" s="15" t="s">
        <v>140</v>
      </c>
      <c r="D9" s="16" t="s">
        <v>141</v>
      </c>
      <c r="E9" s="15">
        <v>1</v>
      </c>
      <c r="F9" s="15">
        <v>0</v>
      </c>
    </row>
    <row r="10" spans="2:6" ht="27" customHeight="1" x14ac:dyDescent="0.35">
      <c r="B10" s="18" t="s">
        <v>94</v>
      </c>
      <c r="C10" s="10" t="s">
        <v>140</v>
      </c>
      <c r="D10" s="10" t="s">
        <v>142</v>
      </c>
      <c r="E10" s="11">
        <v>1</v>
      </c>
      <c r="F10" s="11">
        <v>0</v>
      </c>
    </row>
    <row r="11" spans="2:6" ht="27" customHeight="1" x14ac:dyDescent="0.35">
      <c r="B11" s="19" t="s">
        <v>94</v>
      </c>
      <c r="C11" s="15" t="s">
        <v>142</v>
      </c>
      <c r="D11" s="16" t="s">
        <v>140</v>
      </c>
      <c r="E11" s="16">
        <v>0</v>
      </c>
      <c r="F11" s="16">
        <v>1</v>
      </c>
    </row>
    <row r="12" spans="2:6" x14ac:dyDescent="0.35">
      <c r="C12" s="5"/>
      <c r="D12" s="5"/>
      <c r="E12" s="5"/>
      <c r="F12" s="5"/>
    </row>
    <row r="13" spans="2:6" x14ac:dyDescent="0.35">
      <c r="C13" s="5"/>
      <c r="D13" s="5"/>
      <c r="E13" s="5"/>
      <c r="F13" s="5"/>
    </row>
  </sheetData>
  <mergeCells count="1">
    <mergeCell ref="C2:F2"/>
  </mergeCells>
  <pageMargins left="0.7" right="0.7" top="0.75" bottom="0.75" header="0.3" footer="0.3"/>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19"/>
  <sheetViews>
    <sheetView workbookViewId="0">
      <selection activeCell="C27" sqref="C27:D27"/>
    </sheetView>
  </sheetViews>
  <sheetFormatPr baseColWidth="10" defaultColWidth="11.453125" defaultRowHeight="14.5" x14ac:dyDescent="0.35"/>
  <cols>
    <col min="2" max="2" width="37.7265625" bestFit="1" customWidth="1"/>
  </cols>
  <sheetData>
    <row r="2" spans="2:11" x14ac:dyDescent="0.35">
      <c r="B2" s="240" t="s">
        <v>143</v>
      </c>
      <c r="C2" s="240"/>
      <c r="D2" s="240"/>
      <c r="E2" s="240"/>
      <c r="F2" s="240"/>
      <c r="G2" s="240"/>
      <c r="H2" s="240"/>
      <c r="I2" s="240"/>
      <c r="J2" s="240"/>
    </row>
    <row r="3" spans="2:11" ht="5.25" customHeight="1" x14ac:dyDescent="0.35">
      <c r="B3" s="234"/>
      <c r="C3" s="235"/>
      <c r="D3" s="235"/>
      <c r="E3" s="235"/>
      <c r="F3" s="235"/>
      <c r="G3" s="235"/>
      <c r="H3" s="235"/>
      <c r="I3" s="235"/>
      <c r="J3" s="236"/>
    </row>
    <row r="4" spans="2:11" x14ac:dyDescent="0.35">
      <c r="B4" s="1" t="s">
        <v>144</v>
      </c>
      <c r="C4" s="241" t="s">
        <v>145</v>
      </c>
      <c r="D4" s="241"/>
      <c r="E4" s="241"/>
      <c r="F4" s="241" t="s">
        <v>146</v>
      </c>
      <c r="G4" s="241"/>
      <c r="H4" s="241"/>
      <c r="I4" s="241" t="s">
        <v>147</v>
      </c>
      <c r="J4" s="241"/>
    </row>
    <row r="5" spans="2:11" x14ac:dyDescent="0.35">
      <c r="B5" s="1"/>
      <c r="C5" s="1" t="s">
        <v>148</v>
      </c>
      <c r="D5" s="1" t="s">
        <v>149</v>
      </c>
      <c r="E5" s="1" t="s">
        <v>150</v>
      </c>
      <c r="F5" s="241" t="s">
        <v>151</v>
      </c>
      <c r="G5" s="241"/>
      <c r="H5" s="241"/>
      <c r="I5" s="1" t="s">
        <v>152</v>
      </c>
      <c r="J5" s="1" t="s">
        <v>153</v>
      </c>
    </row>
    <row r="6" spans="2:11" ht="60.75" customHeight="1" x14ac:dyDescent="0.35">
      <c r="B6" s="245"/>
      <c r="C6" s="248" t="s">
        <v>20</v>
      </c>
      <c r="D6" s="248"/>
      <c r="E6" s="248"/>
      <c r="F6" s="237" t="s">
        <v>154</v>
      </c>
      <c r="G6" s="238"/>
      <c r="H6" s="239"/>
      <c r="I6" s="2">
        <v>20</v>
      </c>
      <c r="J6" s="2"/>
    </row>
    <row r="7" spans="2:11" ht="45.75" customHeight="1" x14ac:dyDescent="0.35">
      <c r="B7" s="246"/>
      <c r="C7" s="249"/>
      <c r="D7" s="249"/>
      <c r="E7" s="249"/>
      <c r="F7" s="237" t="s">
        <v>155</v>
      </c>
      <c r="G7" s="238"/>
      <c r="H7" s="239"/>
      <c r="I7" s="2">
        <v>20</v>
      </c>
      <c r="J7" s="2"/>
    </row>
    <row r="8" spans="2:11" x14ac:dyDescent="0.35">
      <c r="B8" s="246"/>
      <c r="C8" s="249"/>
      <c r="D8" s="249"/>
      <c r="E8" s="249"/>
      <c r="F8" s="234" t="s">
        <v>156</v>
      </c>
      <c r="G8" s="235"/>
      <c r="H8" s="236"/>
      <c r="I8" s="2"/>
      <c r="J8" s="2">
        <v>20</v>
      </c>
    </row>
    <row r="9" spans="2:11" x14ac:dyDescent="0.35">
      <c r="B9" s="246"/>
      <c r="C9" s="249"/>
      <c r="D9" s="249"/>
      <c r="E9" s="249"/>
      <c r="F9" s="234" t="s">
        <v>157</v>
      </c>
      <c r="G9" s="235"/>
      <c r="H9" s="236"/>
      <c r="I9" s="2">
        <v>20</v>
      </c>
      <c r="J9" s="2"/>
    </row>
    <row r="10" spans="2:11" ht="30" customHeight="1" x14ac:dyDescent="0.35">
      <c r="B10" s="246"/>
      <c r="C10" s="249"/>
      <c r="D10" s="249"/>
      <c r="E10" s="249"/>
      <c r="F10" s="237" t="s">
        <v>158</v>
      </c>
      <c r="G10" s="238"/>
      <c r="H10" s="239"/>
      <c r="I10" s="2">
        <v>10</v>
      </c>
      <c r="J10" s="2"/>
    </row>
    <row r="11" spans="2:11" ht="27.75" customHeight="1" x14ac:dyDescent="0.35">
      <c r="B11" s="246"/>
      <c r="C11" s="249"/>
      <c r="D11" s="249"/>
      <c r="E11" s="249"/>
      <c r="F11" s="237" t="s">
        <v>159</v>
      </c>
      <c r="G11" s="238"/>
      <c r="H11" s="239"/>
      <c r="I11" s="2">
        <v>5</v>
      </c>
      <c r="J11" s="2"/>
    </row>
    <row r="12" spans="2:11" ht="43.5" customHeight="1" x14ac:dyDescent="0.35">
      <c r="B12" s="247"/>
      <c r="C12" s="250"/>
      <c r="D12" s="250"/>
      <c r="E12" s="250"/>
      <c r="F12" s="237" t="s">
        <v>160</v>
      </c>
      <c r="G12" s="238"/>
      <c r="H12" s="239"/>
      <c r="I12" s="2">
        <v>5</v>
      </c>
      <c r="J12" s="2"/>
    </row>
    <row r="13" spans="2:11" x14ac:dyDescent="0.35">
      <c r="B13" s="243" t="s">
        <v>161</v>
      </c>
      <c r="C13" s="235"/>
      <c r="D13" s="235"/>
      <c r="E13" s="235"/>
      <c r="F13" s="235"/>
      <c r="G13" s="235"/>
      <c r="H13" s="236"/>
      <c r="I13" s="3">
        <f>I6+I7+I8+I9+I10+I11+I12</f>
        <v>80</v>
      </c>
      <c r="J13" s="3">
        <f>J6+J7+J8+J9+J10+J11+J12</f>
        <v>20</v>
      </c>
      <c r="K13" s="4"/>
    </row>
    <row r="16" spans="2:11" ht="45.75" customHeight="1" x14ac:dyDescent="0.35">
      <c r="C16" s="244" t="s">
        <v>162</v>
      </c>
      <c r="D16" s="244"/>
      <c r="E16" s="244" t="s">
        <v>163</v>
      </c>
      <c r="F16" s="244"/>
    </row>
    <row r="17" spans="3:6" x14ac:dyDescent="0.35">
      <c r="C17" s="242" t="s">
        <v>164</v>
      </c>
      <c r="D17" s="242"/>
      <c r="E17" s="242">
        <v>0</v>
      </c>
      <c r="F17" s="242"/>
    </row>
    <row r="18" spans="3:6" x14ac:dyDescent="0.35">
      <c r="C18" s="242" t="s">
        <v>165</v>
      </c>
      <c r="D18" s="242"/>
      <c r="E18" s="242">
        <v>1</v>
      </c>
      <c r="F18" s="242"/>
    </row>
    <row r="19" spans="3:6" x14ac:dyDescent="0.35">
      <c r="C19" s="242" t="s">
        <v>166</v>
      </c>
      <c r="D19" s="242"/>
      <c r="E19" s="242">
        <v>2</v>
      </c>
      <c r="F19" s="242"/>
    </row>
  </sheetData>
  <mergeCells count="26">
    <mergeCell ref="C18:D18"/>
    <mergeCell ref="E18:F18"/>
    <mergeCell ref="C19:D19"/>
    <mergeCell ref="E19:F19"/>
    <mergeCell ref="F12:H12"/>
    <mergeCell ref="B13:H13"/>
    <mergeCell ref="C16:D16"/>
    <mergeCell ref="E16:F16"/>
    <mergeCell ref="C17:D17"/>
    <mergeCell ref="E17:F17"/>
    <mergeCell ref="B6:B12"/>
    <mergeCell ref="C6:C12"/>
    <mergeCell ref="D6:D12"/>
    <mergeCell ref="E6:E12"/>
    <mergeCell ref="F6:H6"/>
    <mergeCell ref="F7:H7"/>
    <mergeCell ref="F8:H8"/>
    <mergeCell ref="F9:H9"/>
    <mergeCell ref="F10:H10"/>
    <mergeCell ref="F11:H11"/>
    <mergeCell ref="B2:J2"/>
    <mergeCell ref="B3:J3"/>
    <mergeCell ref="C4:E4"/>
    <mergeCell ref="F4:H4"/>
    <mergeCell ref="I4:J4"/>
    <mergeCell ref="F5:H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
  <sheetViews>
    <sheetView tabSelected="1" zoomScale="70" zoomScaleNormal="70" workbookViewId="0">
      <pane xSplit="6" ySplit="7" topLeftCell="U16" activePane="bottomRight" state="frozen"/>
      <selection pane="topRight" activeCell="G1" sqref="G1"/>
      <selection pane="bottomLeft" activeCell="A8" sqref="A8"/>
      <selection pane="bottomRight" activeCell="AF16" sqref="AF16"/>
    </sheetView>
  </sheetViews>
  <sheetFormatPr baseColWidth="10" defaultColWidth="11.453125" defaultRowHeight="13" x14ac:dyDescent="0.35"/>
  <cols>
    <col min="1" max="1" width="5.54296875" style="72" customWidth="1"/>
    <col min="2" max="2" width="23" style="112" customWidth="1"/>
    <col min="3" max="3" width="22" style="112" customWidth="1"/>
    <col min="4" max="4" width="17.54296875" style="112" customWidth="1"/>
    <col min="5" max="5" width="26.1796875" style="112" customWidth="1"/>
    <col min="6" max="6" width="23.54296875" style="112" customWidth="1"/>
    <col min="7" max="7" width="14.1796875" style="112" customWidth="1"/>
    <col min="8" max="9" width="12.7265625" style="112" customWidth="1"/>
    <col min="10" max="10" width="13.81640625" style="112" customWidth="1"/>
    <col min="11" max="11" width="65.1796875" style="112" customWidth="1"/>
    <col min="12" max="14" width="12.7265625" style="112" customWidth="1"/>
    <col min="15" max="15" width="14.453125" style="112" customWidth="1"/>
    <col min="16" max="16" width="63.81640625" style="112" customWidth="1"/>
    <col min="17" max="17" width="47.81640625" style="112" customWidth="1"/>
    <col min="18" max="18" width="34.453125" style="112" customWidth="1"/>
    <col min="19" max="19" width="78.54296875" style="112" customWidth="1"/>
    <col min="20" max="20" width="73" style="112" customWidth="1"/>
    <col min="21" max="21" width="26.453125" style="112" customWidth="1"/>
    <col min="22" max="22" width="28.54296875" style="112" customWidth="1"/>
    <col min="23" max="23" width="24.453125" style="112" customWidth="1"/>
    <col min="24" max="24" width="7.1796875" style="112" customWidth="1"/>
    <col min="25" max="26" width="16.1796875" style="120" hidden="1" customWidth="1"/>
    <col min="27" max="30" width="16.1796875" style="72" hidden="1" customWidth="1"/>
    <col min="31" max="31" width="11.453125" style="72" hidden="1" customWidth="1"/>
    <col min="32" max="16384" width="11.453125" style="112"/>
  </cols>
  <sheetData>
    <row r="1" spans="1:31" ht="20.149999999999999" customHeight="1" x14ac:dyDescent="0.35">
      <c r="A1" s="181" t="e" vm="2">
        <v>#VALUE!</v>
      </c>
      <c r="B1" s="181"/>
      <c r="C1" s="272" t="s">
        <v>167</v>
      </c>
      <c r="D1" s="273"/>
      <c r="E1" s="273"/>
      <c r="F1" s="273"/>
      <c r="G1" s="273"/>
      <c r="H1" s="273"/>
      <c r="I1" s="273"/>
      <c r="J1" s="273"/>
      <c r="K1" s="273"/>
      <c r="L1" s="273"/>
      <c r="M1" s="273"/>
      <c r="N1" s="273"/>
      <c r="O1" s="273"/>
      <c r="P1" s="273"/>
      <c r="Q1" s="273"/>
      <c r="R1" s="273"/>
      <c r="S1" s="273"/>
      <c r="T1" s="273"/>
      <c r="U1" s="274"/>
      <c r="V1" s="110" t="s">
        <v>168</v>
      </c>
      <c r="W1" s="110" t="s">
        <v>169</v>
      </c>
      <c r="X1" s="72"/>
      <c r="Y1" s="120" t="s">
        <v>170</v>
      </c>
    </row>
    <row r="2" spans="1:31" ht="20.149999999999999" customHeight="1" x14ac:dyDescent="0.35">
      <c r="A2" s="181"/>
      <c r="B2" s="181"/>
      <c r="C2" s="275"/>
      <c r="D2" s="276"/>
      <c r="E2" s="276"/>
      <c r="F2" s="276"/>
      <c r="G2" s="276"/>
      <c r="H2" s="276"/>
      <c r="I2" s="276"/>
      <c r="J2" s="276"/>
      <c r="K2" s="276"/>
      <c r="L2" s="276"/>
      <c r="M2" s="276"/>
      <c r="N2" s="276"/>
      <c r="O2" s="276"/>
      <c r="P2" s="276"/>
      <c r="Q2" s="276"/>
      <c r="R2" s="276"/>
      <c r="S2" s="276"/>
      <c r="T2" s="276"/>
      <c r="U2" s="277"/>
      <c r="V2" s="110" t="s">
        <v>171</v>
      </c>
      <c r="W2" s="110">
        <v>1</v>
      </c>
      <c r="X2" s="72"/>
      <c r="Y2" s="120" t="s">
        <v>172</v>
      </c>
    </row>
    <row r="3" spans="1:31" ht="20.149999999999999" customHeight="1" x14ac:dyDescent="0.35">
      <c r="A3" s="181"/>
      <c r="B3" s="181"/>
      <c r="C3" s="278"/>
      <c r="D3" s="279"/>
      <c r="E3" s="279"/>
      <c r="F3" s="279"/>
      <c r="G3" s="279"/>
      <c r="H3" s="279"/>
      <c r="I3" s="279"/>
      <c r="J3" s="279"/>
      <c r="K3" s="279"/>
      <c r="L3" s="279"/>
      <c r="M3" s="279"/>
      <c r="N3" s="279"/>
      <c r="O3" s="279"/>
      <c r="P3" s="279"/>
      <c r="Q3" s="279"/>
      <c r="R3" s="279"/>
      <c r="S3" s="279"/>
      <c r="T3" s="279"/>
      <c r="U3" s="280"/>
      <c r="V3" s="110" t="s">
        <v>173</v>
      </c>
      <c r="W3" s="113">
        <v>44941</v>
      </c>
      <c r="X3" s="72"/>
      <c r="Y3" s="120" t="s">
        <v>174</v>
      </c>
    </row>
    <row r="4" spans="1:31" ht="6.65" customHeight="1" x14ac:dyDescent="0.35">
      <c r="A4" s="98"/>
      <c r="B4" s="98"/>
      <c r="C4" s="98"/>
      <c r="D4" s="98"/>
      <c r="E4" s="98"/>
      <c r="F4" s="98"/>
      <c r="G4" s="98"/>
      <c r="H4" s="98"/>
      <c r="I4" s="98"/>
      <c r="J4" s="98"/>
      <c r="K4" s="98"/>
      <c r="L4" s="98"/>
      <c r="M4" s="98"/>
      <c r="N4" s="98"/>
      <c r="O4" s="98"/>
      <c r="P4" s="98"/>
      <c r="Q4" s="98"/>
      <c r="R4" s="98"/>
      <c r="S4" s="98"/>
      <c r="T4" s="98"/>
      <c r="U4" s="98"/>
      <c r="V4" s="114"/>
      <c r="W4" s="115"/>
      <c r="X4" s="72"/>
    </row>
    <row r="5" spans="1:31" s="107" customFormat="1" ht="16.5" customHeight="1" x14ac:dyDescent="0.35">
      <c r="A5" s="256" t="s">
        <v>175</v>
      </c>
      <c r="B5" s="256"/>
      <c r="C5" s="256"/>
      <c r="D5" s="256"/>
      <c r="E5" s="256"/>
      <c r="F5" s="257"/>
      <c r="G5" s="268" t="s">
        <v>176</v>
      </c>
      <c r="H5" s="269"/>
      <c r="I5" s="269"/>
      <c r="J5" s="269"/>
      <c r="K5" s="269"/>
      <c r="L5" s="269"/>
      <c r="M5" s="269"/>
      <c r="N5" s="269"/>
      <c r="O5" s="269"/>
      <c r="P5" s="270"/>
      <c r="Q5" s="270"/>
      <c r="R5" s="270"/>
      <c r="S5" s="260" t="s">
        <v>177</v>
      </c>
      <c r="T5" s="262" t="s">
        <v>178</v>
      </c>
      <c r="U5" s="264" t="s">
        <v>179</v>
      </c>
      <c r="V5" s="264"/>
      <c r="W5" s="265"/>
      <c r="X5" s="72"/>
      <c r="Y5" s="165"/>
      <c r="Z5" s="165"/>
      <c r="AA5" s="166"/>
      <c r="AB5" s="166"/>
      <c r="AC5" s="166"/>
      <c r="AD5" s="166"/>
      <c r="AE5" s="166"/>
    </row>
    <row r="6" spans="1:31" s="107" customFormat="1" ht="14" x14ac:dyDescent="0.35">
      <c r="A6" s="258"/>
      <c r="B6" s="258"/>
      <c r="C6" s="258"/>
      <c r="D6" s="258"/>
      <c r="E6" s="258"/>
      <c r="F6" s="259"/>
      <c r="G6" s="255" t="s">
        <v>180</v>
      </c>
      <c r="H6" s="255"/>
      <c r="I6" s="255"/>
      <c r="J6" s="255"/>
      <c r="L6" s="254" t="s">
        <v>181</v>
      </c>
      <c r="M6" s="254"/>
      <c r="N6" s="254"/>
      <c r="O6" s="254"/>
      <c r="P6" s="271"/>
      <c r="Q6" s="271"/>
      <c r="R6" s="271"/>
      <c r="S6" s="261"/>
      <c r="T6" s="263"/>
      <c r="U6" s="266"/>
      <c r="V6" s="266"/>
      <c r="W6" s="267"/>
      <c r="X6" s="72"/>
      <c r="Y6" s="165"/>
      <c r="Z6" s="165"/>
      <c r="AA6" s="166"/>
      <c r="AB6" s="166"/>
      <c r="AC6" s="166"/>
      <c r="AD6" s="166"/>
      <c r="AE6" s="166"/>
    </row>
    <row r="7" spans="1:31" s="108" customFormat="1" ht="85" customHeight="1" x14ac:dyDescent="0.35">
      <c r="A7" s="96" t="s">
        <v>182</v>
      </c>
      <c r="B7" s="96" t="s">
        <v>183</v>
      </c>
      <c r="C7" s="96" t="s">
        <v>45</v>
      </c>
      <c r="D7" s="96" t="s">
        <v>184</v>
      </c>
      <c r="E7" s="96" t="s">
        <v>185</v>
      </c>
      <c r="F7" s="96" t="s">
        <v>186</v>
      </c>
      <c r="G7" s="105" t="s">
        <v>187</v>
      </c>
      <c r="H7" s="105" t="s">
        <v>188</v>
      </c>
      <c r="I7" s="105" t="s">
        <v>189</v>
      </c>
      <c r="J7" s="105" t="s">
        <v>190</v>
      </c>
      <c r="K7" s="145" t="s">
        <v>191</v>
      </c>
      <c r="L7" s="106" t="s">
        <v>187</v>
      </c>
      <c r="M7" s="106" t="s">
        <v>188</v>
      </c>
      <c r="N7" s="106" t="s">
        <v>189</v>
      </c>
      <c r="O7" s="106" t="s">
        <v>192</v>
      </c>
      <c r="P7" s="94" t="s">
        <v>193</v>
      </c>
      <c r="Q7" s="94" t="s">
        <v>194</v>
      </c>
      <c r="R7" s="94" t="s">
        <v>195</v>
      </c>
      <c r="S7" s="141" t="s">
        <v>196</v>
      </c>
      <c r="T7" s="142" t="s">
        <v>197</v>
      </c>
      <c r="U7" s="281" t="s">
        <v>198</v>
      </c>
      <c r="V7" s="282"/>
      <c r="W7" s="283"/>
      <c r="X7" s="72"/>
      <c r="Y7" s="167" t="s">
        <v>199</v>
      </c>
      <c r="Z7" s="167" t="s">
        <v>195</v>
      </c>
      <c r="AA7" s="167" t="s">
        <v>200</v>
      </c>
      <c r="AB7" s="167" t="s">
        <v>201</v>
      </c>
      <c r="AC7" s="167" t="s">
        <v>202</v>
      </c>
      <c r="AD7" s="167" t="s">
        <v>203</v>
      </c>
      <c r="AE7" s="167" t="str">
        <f>D7</f>
        <v>TIPO</v>
      </c>
    </row>
    <row r="8" spans="1:31" s="108" customFormat="1" ht="210" x14ac:dyDescent="0.35">
      <c r="A8" s="65">
        <v>1</v>
      </c>
      <c r="B8" s="97" t="s">
        <v>204</v>
      </c>
      <c r="C8" s="97" t="s">
        <v>205</v>
      </c>
      <c r="D8" s="97" t="s">
        <v>206</v>
      </c>
      <c r="E8" s="97" t="s">
        <v>207</v>
      </c>
      <c r="F8" s="97" t="s">
        <v>208</v>
      </c>
      <c r="G8" s="149">
        <v>2</v>
      </c>
      <c r="H8" s="149" t="str">
        <f>Impacto!C27</f>
        <v>20</v>
      </c>
      <c r="I8" s="149">
        <f>+H8*G8</f>
        <v>40</v>
      </c>
      <c r="J8" s="150" t="str">
        <f>+IF(I8&lt;=10,"Bajo",IF(I8&lt;=25,"Moderado",IF(I8&lt;=50,"Alto","Extremo")))</f>
        <v>Alto</v>
      </c>
      <c r="K8" s="155" t="s">
        <v>209</v>
      </c>
      <c r="L8" s="149">
        <v>1</v>
      </c>
      <c r="M8" s="149" t="str">
        <f>H8</f>
        <v>20</v>
      </c>
      <c r="N8" s="149">
        <f>+M8*L8</f>
        <v>20</v>
      </c>
      <c r="O8" s="151" t="str">
        <f>+IF(N8&lt;=10,"Bajo",IF(N8&lt;=25,"Moderado",IF(N8&lt;=50,"Alto","Extremo")))</f>
        <v>Moderado</v>
      </c>
      <c r="P8" s="153" t="s">
        <v>210</v>
      </c>
      <c r="Q8" s="154" t="s">
        <v>211</v>
      </c>
      <c r="R8" s="152" t="s">
        <v>212</v>
      </c>
      <c r="S8" s="168" t="s">
        <v>316</v>
      </c>
      <c r="T8" s="169" t="s">
        <v>317</v>
      </c>
      <c r="U8" s="251" t="s">
        <v>333</v>
      </c>
      <c r="V8" s="252"/>
      <c r="W8" s="253"/>
      <c r="X8" s="72"/>
      <c r="Y8" s="162" t="s">
        <v>170</v>
      </c>
      <c r="Z8" s="93" t="str">
        <f>R8</f>
        <v xml:space="preserve">Gestión Documental  / Sistemas de Información </v>
      </c>
      <c r="AA8" s="156">
        <f>4/12</f>
        <v>0.33333333333333331</v>
      </c>
      <c r="AB8" s="156">
        <f>4/12</f>
        <v>0.33333333333333331</v>
      </c>
      <c r="AC8" s="156"/>
      <c r="AD8" s="157">
        <f t="shared" ref="AD8:AD16" si="0">+SUM(AA8:AC8)</f>
        <v>0.66666666666666663</v>
      </c>
      <c r="AE8" s="165" t="str">
        <f t="shared" ref="AE8:AE16" si="1">D8</f>
        <v>Riesgo de Corrupción</v>
      </c>
    </row>
    <row r="9" spans="1:31" s="72" customFormat="1" ht="85.5" customHeight="1" x14ac:dyDescent="0.35">
      <c r="A9" s="65">
        <f>+A8+1</f>
        <v>2</v>
      </c>
      <c r="B9" s="97" t="s">
        <v>213</v>
      </c>
      <c r="C9" s="65" t="s">
        <v>214</v>
      </c>
      <c r="D9" s="97" t="s">
        <v>206</v>
      </c>
      <c r="E9" s="97" t="s">
        <v>215</v>
      </c>
      <c r="F9" s="97" t="s">
        <v>216</v>
      </c>
      <c r="G9" s="110">
        <v>3</v>
      </c>
      <c r="H9" s="110" t="str">
        <f>Impacto!E27</f>
        <v>20</v>
      </c>
      <c r="I9" s="110">
        <f t="shared" ref="I9:I16" si="2">+H9*G9</f>
        <v>60</v>
      </c>
      <c r="J9" s="116" t="str">
        <f t="shared" ref="J9:J16" si="3">+IF(I9&lt;=10,"Bajo",IF(I9&lt;=25,"Moderado",IF(I9&lt;=50,"Alto","Extremo")))</f>
        <v>Extremo</v>
      </c>
      <c r="K9" s="104" t="s">
        <v>217</v>
      </c>
      <c r="L9" s="110">
        <v>2</v>
      </c>
      <c r="M9" s="110" t="str">
        <f t="shared" ref="M9:M16" si="4">H9</f>
        <v>20</v>
      </c>
      <c r="N9" s="110">
        <f t="shared" ref="N9:N16" si="5">+M9*L9</f>
        <v>40</v>
      </c>
      <c r="O9" s="117" t="str">
        <f>+IF(N9&lt;=10,"Bajo",IF(N9&lt;=25,"Moderado",IF(N9&lt;=50,"Alto","Extremo")))</f>
        <v>Alto</v>
      </c>
      <c r="P9" s="104" t="s">
        <v>218</v>
      </c>
      <c r="Q9" s="148" t="s">
        <v>219</v>
      </c>
      <c r="R9" s="65" t="s">
        <v>220</v>
      </c>
      <c r="S9" s="170" t="s">
        <v>318</v>
      </c>
      <c r="T9" s="171" t="s">
        <v>319</v>
      </c>
      <c r="U9" s="313" t="s">
        <v>335</v>
      </c>
      <c r="V9" s="314"/>
      <c r="W9" s="315"/>
      <c r="X9" s="158"/>
      <c r="Y9" s="110" t="s">
        <v>170</v>
      </c>
      <c r="Z9" s="93" t="str">
        <f t="shared" ref="Z9:Z16" si="6">R9</f>
        <v xml:space="preserve">Presupuesto </v>
      </c>
      <c r="AA9" s="143">
        <f>3/12</f>
        <v>0.25</v>
      </c>
      <c r="AB9" s="143">
        <f>4/12</f>
        <v>0.33333333333333331</v>
      </c>
      <c r="AC9" s="143"/>
      <c r="AD9" s="144">
        <f t="shared" si="0"/>
        <v>0.58333333333333326</v>
      </c>
      <c r="AE9" s="165" t="str">
        <f t="shared" si="1"/>
        <v>Riesgo de Corrupción</v>
      </c>
    </row>
    <row r="10" spans="1:31" s="72" customFormat="1" ht="155.15" customHeight="1" x14ac:dyDescent="0.35">
      <c r="A10" s="65">
        <f t="shared" ref="A10:A16" si="7">+A9+1</f>
        <v>3</v>
      </c>
      <c r="B10" s="97" t="s">
        <v>221</v>
      </c>
      <c r="C10" s="97" t="s">
        <v>214</v>
      </c>
      <c r="D10" s="97" t="s">
        <v>206</v>
      </c>
      <c r="E10" s="97" t="s">
        <v>222</v>
      </c>
      <c r="F10" s="97" t="s">
        <v>216</v>
      </c>
      <c r="G10" s="110">
        <v>2</v>
      </c>
      <c r="H10" s="110" t="str">
        <f>Impacto!G27</f>
        <v>10</v>
      </c>
      <c r="I10" s="110">
        <f t="shared" si="2"/>
        <v>20</v>
      </c>
      <c r="J10" s="116" t="str">
        <f t="shared" si="3"/>
        <v>Moderado</v>
      </c>
      <c r="K10" s="104" t="s">
        <v>223</v>
      </c>
      <c r="L10" s="110">
        <v>1</v>
      </c>
      <c r="M10" s="110" t="str">
        <f t="shared" si="4"/>
        <v>10</v>
      </c>
      <c r="N10" s="110">
        <f t="shared" si="5"/>
        <v>10</v>
      </c>
      <c r="O10" s="117" t="str">
        <f t="shared" ref="O10:O16" si="8">+IF(N10&lt;=10,"Bajo",IF(N10&lt;=25,"Moderado",IF(N10&lt;=50,"Alto","Extremo")))</f>
        <v>Bajo</v>
      </c>
      <c r="P10" s="104" t="s">
        <v>224</v>
      </c>
      <c r="Q10" s="147" t="s">
        <v>225</v>
      </c>
      <c r="R10" s="65" t="s">
        <v>226</v>
      </c>
      <c r="S10" s="175" t="s">
        <v>328</v>
      </c>
      <c r="T10" s="175" t="s">
        <v>327</v>
      </c>
      <c r="U10" s="316" t="s">
        <v>334</v>
      </c>
      <c r="V10" s="317"/>
      <c r="W10" s="318"/>
      <c r="X10" s="158"/>
      <c r="Y10" s="110" t="s">
        <v>170</v>
      </c>
      <c r="Z10" s="93" t="str">
        <f t="shared" si="6"/>
        <v>Tesorería</v>
      </c>
      <c r="AA10" s="143">
        <f>2/10</f>
        <v>0.2</v>
      </c>
      <c r="AB10" s="143">
        <f>4/10</f>
        <v>0.4</v>
      </c>
      <c r="AC10" s="143"/>
      <c r="AD10" s="144">
        <f t="shared" si="0"/>
        <v>0.60000000000000009</v>
      </c>
      <c r="AE10" s="165" t="str">
        <f t="shared" si="1"/>
        <v>Riesgo de Corrupción</v>
      </c>
    </row>
    <row r="11" spans="1:31" s="72" customFormat="1" ht="185.5" customHeight="1" x14ac:dyDescent="0.35">
      <c r="A11" s="65">
        <f t="shared" si="7"/>
        <v>4</v>
      </c>
      <c r="B11" s="97" t="s">
        <v>227</v>
      </c>
      <c r="C11" s="97" t="s">
        <v>228</v>
      </c>
      <c r="D11" s="97" t="s">
        <v>206</v>
      </c>
      <c r="E11" s="97" t="s">
        <v>229</v>
      </c>
      <c r="F11" s="97" t="s">
        <v>230</v>
      </c>
      <c r="G11" s="110">
        <v>3</v>
      </c>
      <c r="H11" s="110" t="str">
        <f>Impacto!I27</f>
        <v>20</v>
      </c>
      <c r="I11" s="110">
        <f t="shared" si="2"/>
        <v>60</v>
      </c>
      <c r="J11" s="116" t="str">
        <f t="shared" si="3"/>
        <v>Extremo</v>
      </c>
      <c r="K11" s="95" t="s">
        <v>231</v>
      </c>
      <c r="L11" s="110">
        <v>2</v>
      </c>
      <c r="M11" s="110" t="str">
        <f t="shared" si="4"/>
        <v>20</v>
      </c>
      <c r="N11" s="110">
        <f t="shared" si="5"/>
        <v>40</v>
      </c>
      <c r="O11" s="117" t="str">
        <f t="shared" si="8"/>
        <v>Alto</v>
      </c>
      <c r="P11" s="118" t="s">
        <v>232</v>
      </c>
      <c r="Q11" s="146" t="s">
        <v>233</v>
      </c>
      <c r="R11" s="65" t="s">
        <v>4</v>
      </c>
      <c r="S11" s="172" t="s">
        <v>314</v>
      </c>
      <c r="T11" s="171" t="s">
        <v>320</v>
      </c>
      <c r="U11" s="313" t="s">
        <v>336</v>
      </c>
      <c r="V11" s="314"/>
      <c r="W11" s="315"/>
      <c r="X11" s="140"/>
      <c r="Y11" s="65" t="s">
        <v>170</v>
      </c>
      <c r="Z11" s="93" t="str">
        <f t="shared" si="6"/>
        <v>Subgerencia Técnica</v>
      </c>
      <c r="AA11" s="143">
        <f t="shared" ref="AA11:AB16" si="9">4/12</f>
        <v>0.33333333333333331</v>
      </c>
      <c r="AB11" s="143">
        <f t="shared" si="9"/>
        <v>0.33333333333333331</v>
      </c>
      <c r="AC11" s="143"/>
      <c r="AD11" s="144">
        <f t="shared" si="0"/>
        <v>0.66666666666666663</v>
      </c>
      <c r="AE11" s="165" t="str">
        <f t="shared" si="1"/>
        <v>Riesgo de Corrupción</v>
      </c>
    </row>
    <row r="12" spans="1:31" s="72" customFormat="1" ht="160" customHeight="1" x14ac:dyDescent="0.35">
      <c r="A12" s="65">
        <f t="shared" si="7"/>
        <v>5</v>
      </c>
      <c r="B12" s="97" t="s">
        <v>234</v>
      </c>
      <c r="C12" s="97" t="s">
        <v>235</v>
      </c>
      <c r="D12" s="97" t="s">
        <v>206</v>
      </c>
      <c r="E12" s="97" t="s">
        <v>236</v>
      </c>
      <c r="F12" s="97" t="s">
        <v>237</v>
      </c>
      <c r="G12" s="110">
        <v>3</v>
      </c>
      <c r="H12" s="110" t="str">
        <f>Impacto!K27</f>
        <v>20</v>
      </c>
      <c r="I12" s="110">
        <f t="shared" si="2"/>
        <v>60</v>
      </c>
      <c r="J12" s="116" t="str">
        <f t="shared" si="3"/>
        <v>Extremo</v>
      </c>
      <c r="K12" s="95" t="s">
        <v>238</v>
      </c>
      <c r="L12" s="110">
        <v>2</v>
      </c>
      <c r="M12" s="110" t="str">
        <f t="shared" si="4"/>
        <v>20</v>
      </c>
      <c r="N12" s="110">
        <f t="shared" si="5"/>
        <v>40</v>
      </c>
      <c r="O12" s="117" t="str">
        <f>+IF(N12&lt;=10,"Bajo",IF(N12&lt;=25,"Moderado",IF(N12&lt;=50,"Alto","Extremo")))</f>
        <v>Alto</v>
      </c>
      <c r="P12" s="104" t="s">
        <v>239</v>
      </c>
      <c r="Q12" s="146" t="s">
        <v>240</v>
      </c>
      <c r="R12" s="65" t="s">
        <v>2</v>
      </c>
      <c r="S12" s="171" t="s">
        <v>331</v>
      </c>
      <c r="T12" s="171" t="s">
        <v>330</v>
      </c>
      <c r="U12" s="313" t="s">
        <v>337</v>
      </c>
      <c r="V12" s="314"/>
      <c r="W12" s="315"/>
      <c r="X12" s="159"/>
      <c r="Y12" s="110" t="s">
        <v>170</v>
      </c>
      <c r="Z12" s="93" t="str">
        <f t="shared" si="6"/>
        <v>Oficina Asesora Jurídica</v>
      </c>
      <c r="AA12" s="143">
        <f t="shared" si="9"/>
        <v>0.33333333333333331</v>
      </c>
      <c r="AB12" s="143">
        <f t="shared" si="9"/>
        <v>0.33333333333333331</v>
      </c>
      <c r="AC12" s="143"/>
      <c r="AD12" s="144">
        <f t="shared" si="0"/>
        <v>0.66666666666666663</v>
      </c>
      <c r="AE12" s="97" t="str">
        <f t="shared" si="1"/>
        <v>Riesgo de Corrupción</v>
      </c>
    </row>
    <row r="13" spans="1:31" s="72" customFormat="1" ht="161.5" customHeight="1" x14ac:dyDescent="0.35">
      <c r="A13" s="65">
        <f t="shared" si="7"/>
        <v>6</v>
      </c>
      <c r="B13" s="97" t="s">
        <v>241</v>
      </c>
      <c r="C13" s="97" t="s">
        <v>205</v>
      </c>
      <c r="D13" s="97" t="s">
        <v>242</v>
      </c>
      <c r="E13" s="97" t="s">
        <v>243</v>
      </c>
      <c r="F13" s="97" t="s">
        <v>244</v>
      </c>
      <c r="G13" s="110">
        <v>2</v>
      </c>
      <c r="H13" s="110" t="str">
        <f>Impacto!M27</f>
        <v>10</v>
      </c>
      <c r="I13" s="110">
        <f t="shared" si="2"/>
        <v>20</v>
      </c>
      <c r="J13" s="116" t="str">
        <f t="shared" si="3"/>
        <v>Moderado</v>
      </c>
      <c r="K13" s="104" t="s">
        <v>245</v>
      </c>
      <c r="L13" s="119">
        <v>1</v>
      </c>
      <c r="M13" s="110" t="str">
        <f t="shared" si="4"/>
        <v>10</v>
      </c>
      <c r="N13" s="110">
        <f t="shared" si="5"/>
        <v>10</v>
      </c>
      <c r="O13" s="117" t="str">
        <f t="shared" si="8"/>
        <v>Bajo</v>
      </c>
      <c r="P13" s="118" t="s">
        <v>246</v>
      </c>
      <c r="Q13" s="146" t="s">
        <v>247</v>
      </c>
      <c r="R13" s="65" t="s">
        <v>226</v>
      </c>
      <c r="S13" s="175" t="s">
        <v>326</v>
      </c>
      <c r="T13" s="175" t="s">
        <v>329</v>
      </c>
      <c r="U13" s="313" t="s">
        <v>338</v>
      </c>
      <c r="V13" s="314"/>
      <c r="W13" s="315"/>
      <c r="X13" s="160"/>
      <c r="Y13" s="110" t="s">
        <v>170</v>
      </c>
      <c r="Z13" s="93" t="str">
        <f t="shared" si="6"/>
        <v>Tesorería</v>
      </c>
      <c r="AA13" s="143">
        <f t="shared" si="9"/>
        <v>0.33333333333333331</v>
      </c>
      <c r="AB13" s="143">
        <f t="shared" si="9"/>
        <v>0.33333333333333331</v>
      </c>
      <c r="AC13" s="143"/>
      <c r="AD13" s="144">
        <f t="shared" si="0"/>
        <v>0.66666666666666663</v>
      </c>
      <c r="AE13" s="97" t="str">
        <f t="shared" si="1"/>
        <v>Riesgo de Fraude</v>
      </c>
    </row>
    <row r="14" spans="1:31" s="72" customFormat="1" ht="318.5" customHeight="1" x14ac:dyDescent="0.35">
      <c r="A14" s="65">
        <f t="shared" si="7"/>
        <v>7</v>
      </c>
      <c r="B14" s="97" t="s">
        <v>248</v>
      </c>
      <c r="C14" s="97" t="s">
        <v>249</v>
      </c>
      <c r="D14" s="97" t="s">
        <v>206</v>
      </c>
      <c r="E14" s="97" t="s">
        <v>250</v>
      </c>
      <c r="F14" s="97" t="s">
        <v>251</v>
      </c>
      <c r="G14" s="110">
        <v>2</v>
      </c>
      <c r="H14" s="110" t="str">
        <f>Impacto!O27</f>
        <v>20</v>
      </c>
      <c r="I14" s="110">
        <f t="shared" si="2"/>
        <v>40</v>
      </c>
      <c r="J14" s="116" t="str">
        <f t="shared" si="3"/>
        <v>Alto</v>
      </c>
      <c r="K14" s="104" t="s">
        <v>252</v>
      </c>
      <c r="L14" s="119">
        <v>1</v>
      </c>
      <c r="M14" s="110" t="str">
        <f t="shared" si="4"/>
        <v>20</v>
      </c>
      <c r="N14" s="110">
        <f t="shared" si="5"/>
        <v>20</v>
      </c>
      <c r="O14" s="117" t="str">
        <f t="shared" si="8"/>
        <v>Moderado</v>
      </c>
      <c r="P14" s="104" t="s">
        <v>253</v>
      </c>
      <c r="Q14" s="146" t="s">
        <v>254</v>
      </c>
      <c r="R14" s="65" t="s">
        <v>2</v>
      </c>
      <c r="S14" s="172" t="s">
        <v>324</v>
      </c>
      <c r="T14" s="171" t="s">
        <v>332</v>
      </c>
      <c r="U14" s="313" t="s">
        <v>339</v>
      </c>
      <c r="V14" s="314"/>
      <c r="W14" s="315"/>
      <c r="X14" s="161"/>
      <c r="Y14" s="110" t="s">
        <v>170</v>
      </c>
      <c r="Z14" s="93" t="str">
        <f t="shared" si="6"/>
        <v>Oficina Asesora Jurídica</v>
      </c>
      <c r="AA14" s="143">
        <f t="shared" si="9"/>
        <v>0.33333333333333331</v>
      </c>
      <c r="AB14" s="143">
        <f t="shared" si="9"/>
        <v>0.33333333333333331</v>
      </c>
      <c r="AC14" s="143"/>
      <c r="AD14" s="144">
        <f t="shared" si="0"/>
        <v>0.66666666666666663</v>
      </c>
      <c r="AE14" s="97" t="str">
        <f t="shared" si="1"/>
        <v>Riesgo de Corrupción</v>
      </c>
    </row>
    <row r="15" spans="1:31" s="72" customFormat="1" ht="119.5" customHeight="1" x14ac:dyDescent="0.35">
      <c r="A15" s="65">
        <f t="shared" si="7"/>
        <v>8</v>
      </c>
      <c r="B15" s="97" t="s">
        <v>255</v>
      </c>
      <c r="C15" s="97" t="s">
        <v>256</v>
      </c>
      <c r="D15" s="97" t="s">
        <v>206</v>
      </c>
      <c r="E15" s="97" t="s">
        <v>257</v>
      </c>
      <c r="F15" s="97" t="s">
        <v>251</v>
      </c>
      <c r="G15" s="110">
        <v>4</v>
      </c>
      <c r="H15" s="110" t="str">
        <f>Impacto!Q27</f>
        <v>10</v>
      </c>
      <c r="I15" s="110">
        <f>+H15*G15</f>
        <v>40</v>
      </c>
      <c r="J15" s="116" t="str">
        <f t="shared" si="3"/>
        <v>Alto</v>
      </c>
      <c r="K15" s="104" t="s">
        <v>258</v>
      </c>
      <c r="L15" s="119">
        <v>2</v>
      </c>
      <c r="M15" s="110" t="str">
        <f t="shared" si="4"/>
        <v>10</v>
      </c>
      <c r="N15" s="110">
        <f t="shared" si="5"/>
        <v>20</v>
      </c>
      <c r="O15" s="117" t="str">
        <f t="shared" si="8"/>
        <v>Moderado</v>
      </c>
      <c r="P15" s="118" t="s">
        <v>259</v>
      </c>
      <c r="Q15" s="146" t="s">
        <v>260</v>
      </c>
      <c r="R15" s="65" t="s">
        <v>261</v>
      </c>
      <c r="S15" s="172" t="s">
        <v>322</v>
      </c>
      <c r="T15" s="171" t="s">
        <v>323</v>
      </c>
      <c r="U15" s="313" t="s">
        <v>340</v>
      </c>
      <c r="V15" s="314"/>
      <c r="W15" s="315"/>
      <c r="X15" s="161"/>
      <c r="Y15" s="65" t="s">
        <v>170</v>
      </c>
      <c r="Z15" s="93" t="str">
        <f t="shared" si="6"/>
        <v>Talento Humano</v>
      </c>
      <c r="AA15" s="143">
        <f t="shared" si="9"/>
        <v>0.33333333333333331</v>
      </c>
      <c r="AB15" s="143">
        <f t="shared" si="9"/>
        <v>0.33333333333333331</v>
      </c>
      <c r="AC15" s="143"/>
      <c r="AD15" s="144">
        <f t="shared" si="0"/>
        <v>0.66666666666666663</v>
      </c>
      <c r="AE15" s="97" t="str">
        <f t="shared" si="1"/>
        <v>Riesgo de Corrupción</v>
      </c>
    </row>
    <row r="16" spans="1:31" s="72" customFormat="1" ht="166" customHeight="1" x14ac:dyDescent="0.35">
      <c r="A16" s="65">
        <f t="shared" si="7"/>
        <v>9</v>
      </c>
      <c r="B16" s="97" t="s">
        <v>262</v>
      </c>
      <c r="C16" s="97" t="s">
        <v>263</v>
      </c>
      <c r="D16" s="97" t="s">
        <v>242</v>
      </c>
      <c r="E16" s="97" t="s">
        <v>264</v>
      </c>
      <c r="F16" s="97" t="s">
        <v>265</v>
      </c>
      <c r="G16" s="110">
        <v>4</v>
      </c>
      <c r="H16" s="110" t="str">
        <f>Impacto!S27</f>
        <v>10</v>
      </c>
      <c r="I16" s="110">
        <f t="shared" si="2"/>
        <v>40</v>
      </c>
      <c r="J16" s="116" t="str">
        <f t="shared" si="3"/>
        <v>Alto</v>
      </c>
      <c r="K16" s="104" t="s">
        <v>266</v>
      </c>
      <c r="L16" s="119">
        <v>2</v>
      </c>
      <c r="M16" s="110" t="str">
        <f t="shared" si="4"/>
        <v>10</v>
      </c>
      <c r="N16" s="110">
        <f t="shared" si="5"/>
        <v>20</v>
      </c>
      <c r="O16" s="117" t="str">
        <f t="shared" si="8"/>
        <v>Moderado</v>
      </c>
      <c r="P16" s="118" t="s">
        <v>267</v>
      </c>
      <c r="Q16" s="146" t="s">
        <v>268</v>
      </c>
      <c r="R16" s="65" t="s">
        <v>269</v>
      </c>
      <c r="S16" s="172" t="s">
        <v>315</v>
      </c>
      <c r="T16" s="170" t="s">
        <v>321</v>
      </c>
      <c r="U16" s="313" t="s">
        <v>341</v>
      </c>
      <c r="V16" s="314"/>
      <c r="W16" s="315"/>
      <c r="X16" s="161"/>
      <c r="Y16" s="110" t="s">
        <v>170</v>
      </c>
      <c r="Z16" s="93" t="str">
        <f t="shared" si="6"/>
        <v>Subgerencia Técnica y SAF (Contabilidad)</v>
      </c>
      <c r="AA16" s="143">
        <f t="shared" si="9"/>
        <v>0.33333333333333331</v>
      </c>
      <c r="AB16" s="143">
        <f t="shared" si="9"/>
        <v>0.33333333333333331</v>
      </c>
      <c r="AC16" s="143"/>
      <c r="AD16" s="144">
        <f t="shared" si="0"/>
        <v>0.66666666666666663</v>
      </c>
      <c r="AE16" s="97" t="str">
        <f t="shared" si="1"/>
        <v>Riesgo de Fraude</v>
      </c>
    </row>
    <row r="17" spans="2:26" s="72" customFormat="1" x14ac:dyDescent="0.35">
      <c r="B17" s="120"/>
      <c r="C17" s="120"/>
      <c r="D17" s="120"/>
      <c r="E17" s="120"/>
      <c r="F17" s="120"/>
      <c r="J17" s="121"/>
      <c r="K17" s="120"/>
      <c r="O17" s="121"/>
      <c r="P17" s="120"/>
      <c r="Q17" s="120"/>
      <c r="R17" s="120"/>
      <c r="Y17" s="120"/>
      <c r="Z17" s="120"/>
    </row>
    <row r="18" spans="2:26" s="72" customFormat="1" x14ac:dyDescent="0.35">
      <c r="B18" s="120"/>
      <c r="C18" s="120"/>
      <c r="D18" s="120"/>
      <c r="E18" s="120"/>
      <c r="F18" s="120"/>
      <c r="J18" s="121"/>
      <c r="K18" s="120"/>
      <c r="O18" s="121"/>
      <c r="P18" s="120"/>
      <c r="Q18" s="120"/>
      <c r="R18" s="120"/>
      <c r="Y18" s="120"/>
      <c r="Z18" s="120"/>
    </row>
    <row r="19" spans="2:26" s="72" customFormat="1" x14ac:dyDescent="0.35">
      <c r="B19" s="120"/>
      <c r="C19" s="120"/>
      <c r="D19" s="120"/>
      <c r="E19" s="120"/>
      <c r="F19" s="120"/>
      <c r="J19" s="121"/>
      <c r="K19" s="120"/>
      <c r="O19" s="121"/>
      <c r="P19" s="120"/>
      <c r="Q19" s="120"/>
      <c r="R19" s="120"/>
      <c r="Y19" s="120"/>
      <c r="Z19" s="120"/>
    </row>
    <row r="20" spans="2:26" s="72" customFormat="1" x14ac:dyDescent="0.35">
      <c r="B20" s="120"/>
      <c r="C20" s="120"/>
      <c r="D20" s="120"/>
      <c r="E20" s="120"/>
      <c r="F20" s="120"/>
      <c r="J20" s="121"/>
      <c r="K20" s="120"/>
      <c r="O20" s="121"/>
      <c r="P20" s="120"/>
      <c r="Q20" s="120"/>
      <c r="R20" s="120"/>
      <c r="Y20" s="120"/>
      <c r="Z20" s="120"/>
    </row>
    <row r="21" spans="2:26" s="72" customFormat="1" x14ac:dyDescent="0.35">
      <c r="B21" s="120"/>
      <c r="C21" s="120"/>
      <c r="D21" s="120"/>
      <c r="E21" s="120"/>
      <c r="F21" s="120"/>
      <c r="J21" s="121"/>
      <c r="K21" s="120"/>
      <c r="O21" s="121"/>
      <c r="P21" s="120"/>
      <c r="Q21" s="120"/>
      <c r="R21" s="120"/>
      <c r="Y21" s="120"/>
      <c r="Z21" s="120"/>
    </row>
    <row r="22" spans="2:26" s="72" customFormat="1" x14ac:dyDescent="0.35">
      <c r="B22" s="120"/>
      <c r="C22" s="120"/>
      <c r="D22" s="120"/>
      <c r="E22" s="120"/>
      <c r="F22" s="120"/>
      <c r="J22" s="121"/>
      <c r="K22" s="120"/>
      <c r="O22" s="121"/>
      <c r="P22" s="120"/>
      <c r="Q22" s="120"/>
      <c r="R22" s="120"/>
      <c r="Y22" s="120"/>
      <c r="Z22" s="120"/>
    </row>
    <row r="23" spans="2:26" s="72" customFormat="1" x14ac:dyDescent="0.35">
      <c r="B23" s="120"/>
      <c r="C23" s="120"/>
      <c r="D23" s="120"/>
      <c r="E23" s="120"/>
      <c r="F23" s="120"/>
      <c r="J23" s="121"/>
      <c r="K23" s="120"/>
      <c r="O23" s="121"/>
      <c r="P23" s="120"/>
      <c r="Q23" s="120"/>
      <c r="R23" s="120"/>
      <c r="Y23" s="120"/>
      <c r="Z23" s="120"/>
    </row>
    <row r="24" spans="2:26" s="72" customFormat="1" x14ac:dyDescent="0.35">
      <c r="B24" s="120"/>
      <c r="C24" s="120"/>
      <c r="D24" s="120"/>
      <c r="E24" s="120"/>
      <c r="F24" s="120"/>
      <c r="J24" s="121"/>
      <c r="K24" s="120"/>
      <c r="O24" s="121"/>
      <c r="P24" s="120"/>
      <c r="Q24" s="120"/>
      <c r="R24" s="120"/>
      <c r="Y24" s="120"/>
      <c r="Z24" s="120"/>
    </row>
    <row r="25" spans="2:26" s="72" customFormat="1" x14ac:dyDescent="0.35">
      <c r="B25" s="120"/>
      <c r="C25" s="120"/>
      <c r="D25" s="120"/>
      <c r="E25" s="120"/>
      <c r="F25" s="120"/>
      <c r="J25" s="121"/>
      <c r="K25" s="120"/>
      <c r="O25" s="121"/>
      <c r="P25" s="120"/>
      <c r="Q25" s="120"/>
      <c r="R25" s="120"/>
      <c r="Y25" s="120"/>
      <c r="Z25" s="120"/>
    </row>
    <row r="26" spans="2:26" s="72" customFormat="1" x14ac:dyDescent="0.35">
      <c r="B26" s="122" t="s">
        <v>270</v>
      </c>
      <c r="C26" s="122" t="s">
        <v>271</v>
      </c>
      <c r="D26" s="284" t="s">
        <v>272</v>
      </c>
      <c r="E26" s="285"/>
      <c r="F26" s="286"/>
      <c r="G26" s="120"/>
      <c r="H26" s="120"/>
      <c r="I26" s="120"/>
      <c r="J26" s="121"/>
      <c r="K26" s="120"/>
      <c r="O26" s="121"/>
      <c r="P26" s="120"/>
      <c r="Q26" s="120"/>
      <c r="R26" s="120"/>
      <c r="Y26" s="120"/>
      <c r="Z26" s="120"/>
    </row>
    <row r="27" spans="2:26" ht="26" x14ac:dyDescent="0.35">
      <c r="B27" s="122" t="s">
        <v>273</v>
      </c>
      <c r="C27" s="123">
        <v>5</v>
      </c>
      <c r="D27" s="117" t="s">
        <v>274</v>
      </c>
      <c r="E27" s="124" t="s">
        <v>275</v>
      </c>
      <c r="F27" s="125" t="s">
        <v>276</v>
      </c>
    </row>
    <row r="28" spans="2:26" ht="26" x14ac:dyDescent="0.35">
      <c r="B28" s="122" t="s">
        <v>277</v>
      </c>
      <c r="C28" s="123">
        <v>4</v>
      </c>
      <c r="D28" s="117" t="s">
        <v>278</v>
      </c>
      <c r="E28" s="124" t="s">
        <v>279</v>
      </c>
      <c r="F28" s="125" t="s">
        <v>280</v>
      </c>
    </row>
    <row r="29" spans="2:26" ht="26" x14ac:dyDescent="0.35">
      <c r="B29" s="122" t="s">
        <v>281</v>
      </c>
      <c r="C29" s="123">
        <v>3</v>
      </c>
      <c r="D29" s="117" t="s">
        <v>282</v>
      </c>
      <c r="E29" s="124" t="s">
        <v>283</v>
      </c>
      <c r="F29" s="125" t="s">
        <v>284</v>
      </c>
    </row>
    <row r="30" spans="2:26" ht="26" x14ac:dyDescent="0.35">
      <c r="B30" s="122" t="s">
        <v>285</v>
      </c>
      <c r="C30" s="123">
        <v>2</v>
      </c>
      <c r="D30" s="126" t="s">
        <v>286</v>
      </c>
      <c r="E30" s="127" t="s">
        <v>278</v>
      </c>
      <c r="F30" s="128" t="s">
        <v>279</v>
      </c>
    </row>
    <row r="31" spans="2:26" ht="26" x14ac:dyDescent="0.35">
      <c r="B31" s="122" t="s">
        <v>287</v>
      </c>
      <c r="C31" s="123">
        <v>1</v>
      </c>
      <c r="D31" s="126" t="s">
        <v>288</v>
      </c>
      <c r="E31" s="129" t="s">
        <v>286</v>
      </c>
      <c r="F31" s="117" t="s">
        <v>278</v>
      </c>
    </row>
    <row r="32" spans="2:26" x14ac:dyDescent="0.35">
      <c r="B32" s="130" t="s">
        <v>44</v>
      </c>
      <c r="C32" s="130"/>
      <c r="D32" s="122" t="s">
        <v>289</v>
      </c>
      <c r="E32" s="103" t="s">
        <v>290</v>
      </c>
      <c r="F32" s="122" t="s">
        <v>291</v>
      </c>
    </row>
    <row r="33" spans="2:9" x14ac:dyDescent="0.35">
      <c r="B33" s="130" t="s">
        <v>292</v>
      </c>
      <c r="C33" s="130"/>
      <c r="D33" s="131">
        <v>5</v>
      </c>
      <c r="E33" s="132">
        <v>10</v>
      </c>
      <c r="F33" s="131">
        <v>20</v>
      </c>
    </row>
    <row r="35" spans="2:9" ht="128.15" customHeight="1" x14ac:dyDescent="0.35">
      <c r="B35" s="290" t="s">
        <v>293</v>
      </c>
      <c r="C35" s="291"/>
      <c r="D35" s="291"/>
      <c r="E35" s="291"/>
      <c r="F35" s="291"/>
      <c r="G35" s="291"/>
      <c r="H35" s="292"/>
      <c r="I35" s="133"/>
    </row>
    <row r="36" spans="2:9" ht="128.15" customHeight="1" x14ac:dyDescent="0.35">
      <c r="B36" s="293" t="s">
        <v>294</v>
      </c>
      <c r="C36" s="294"/>
      <c r="D36" s="294"/>
      <c r="E36" s="294"/>
      <c r="F36" s="294"/>
      <c r="G36" s="294"/>
      <c r="H36" s="295"/>
      <c r="I36" s="134"/>
    </row>
    <row r="37" spans="2:9" ht="128.15" customHeight="1" x14ac:dyDescent="0.35">
      <c r="B37" s="296" t="s">
        <v>295</v>
      </c>
      <c r="C37" s="297"/>
      <c r="D37" s="297"/>
      <c r="E37" s="297"/>
      <c r="F37" s="297"/>
      <c r="G37" s="297"/>
      <c r="H37" s="298"/>
      <c r="I37" s="135"/>
    </row>
    <row r="38" spans="2:9" ht="142" customHeight="1" x14ac:dyDescent="0.35">
      <c r="B38" s="299" t="s">
        <v>296</v>
      </c>
      <c r="C38" s="299"/>
      <c r="D38" s="299"/>
      <c r="E38" s="299"/>
      <c r="F38" s="299"/>
      <c r="G38" s="299"/>
      <c r="H38" s="299"/>
      <c r="I38" s="136"/>
    </row>
    <row r="39" spans="2:9" ht="22" customHeight="1" x14ac:dyDescent="0.35">
      <c r="B39" s="111"/>
      <c r="C39" s="111"/>
      <c r="D39" s="111"/>
      <c r="E39" s="111"/>
      <c r="F39" s="111"/>
      <c r="G39" s="111"/>
      <c r="H39" s="111"/>
      <c r="I39" s="111"/>
    </row>
    <row r="40" spans="2:9" ht="36" customHeight="1" x14ac:dyDescent="0.35">
      <c r="B40" s="287" t="s">
        <v>297</v>
      </c>
      <c r="C40" s="101"/>
      <c r="D40" s="101"/>
      <c r="E40" s="289" t="s">
        <v>298</v>
      </c>
      <c r="F40" s="289"/>
      <c r="G40" s="289"/>
      <c r="H40" s="289"/>
      <c r="I40" s="137"/>
    </row>
    <row r="41" spans="2:9" ht="36" customHeight="1" x14ac:dyDescent="0.35">
      <c r="B41" s="288"/>
      <c r="C41" s="102"/>
      <c r="D41" s="102"/>
      <c r="E41" s="289" t="s">
        <v>299</v>
      </c>
      <c r="F41" s="289"/>
      <c r="G41" s="289"/>
      <c r="H41" s="289"/>
      <c r="I41" s="137"/>
    </row>
    <row r="42" spans="2:9" ht="36" customHeight="1" x14ac:dyDescent="0.35">
      <c r="B42" s="138" t="s">
        <v>300</v>
      </c>
      <c r="C42" s="138"/>
      <c r="D42" s="138"/>
      <c r="E42" s="289" t="s">
        <v>301</v>
      </c>
      <c r="F42" s="289"/>
      <c r="G42" s="289"/>
      <c r="H42" s="289"/>
      <c r="I42" s="137"/>
    </row>
    <row r="43" spans="2:9" ht="36" customHeight="1" x14ac:dyDescent="0.35">
      <c r="B43" s="138" t="s">
        <v>302</v>
      </c>
      <c r="C43" s="138"/>
      <c r="D43" s="138"/>
      <c r="E43" s="289" t="s">
        <v>303</v>
      </c>
      <c r="F43" s="289"/>
      <c r="G43" s="289"/>
      <c r="H43" s="289"/>
      <c r="I43" s="137"/>
    </row>
    <row r="44" spans="2:9" ht="54" customHeight="1" x14ac:dyDescent="0.35">
      <c r="B44" s="300" t="s">
        <v>304</v>
      </c>
      <c r="C44" s="99"/>
      <c r="D44" s="99"/>
      <c r="E44" s="289" t="s">
        <v>305</v>
      </c>
      <c r="F44" s="289"/>
      <c r="G44" s="289"/>
      <c r="H44" s="289"/>
      <c r="I44" s="137"/>
    </row>
    <row r="45" spans="2:9" ht="54" customHeight="1" x14ac:dyDescent="0.35">
      <c r="B45" s="301"/>
      <c r="C45" s="100"/>
      <c r="D45" s="100"/>
      <c r="E45" s="289" t="s">
        <v>306</v>
      </c>
      <c r="F45" s="289"/>
      <c r="G45" s="289"/>
      <c r="H45" s="289"/>
      <c r="I45" s="137"/>
    </row>
    <row r="46" spans="2:9" ht="65.150000000000006" customHeight="1" x14ac:dyDescent="0.35">
      <c r="B46" s="138" t="s">
        <v>307</v>
      </c>
      <c r="C46" s="138"/>
      <c r="D46" s="138"/>
      <c r="E46" s="289" t="s">
        <v>308</v>
      </c>
      <c r="F46" s="289"/>
      <c r="G46" s="289"/>
      <c r="H46" s="289"/>
      <c r="I46" s="137"/>
    </row>
    <row r="47" spans="2:9" ht="22" customHeight="1" x14ac:dyDescent="0.35">
      <c r="B47" s="139"/>
      <c r="C47" s="139"/>
      <c r="D47" s="139"/>
      <c r="E47" s="140"/>
      <c r="F47" s="140"/>
      <c r="G47" s="140"/>
      <c r="H47" s="140"/>
      <c r="I47" s="140"/>
    </row>
    <row r="48" spans="2:9" ht="22" customHeight="1" x14ac:dyDescent="0.35">
      <c r="B48" s="302" t="s">
        <v>309</v>
      </c>
      <c r="C48" s="303"/>
      <c r="D48" s="303"/>
      <c r="E48" s="304"/>
      <c r="F48" s="309"/>
      <c r="G48" s="309"/>
      <c r="H48" s="309"/>
      <c r="I48" s="109"/>
    </row>
    <row r="49" spans="2:9" ht="22" customHeight="1" x14ac:dyDescent="0.35">
      <c r="B49" s="182"/>
      <c r="C49" s="183"/>
      <c r="D49" s="183"/>
      <c r="E49" s="305"/>
      <c r="F49" s="309"/>
      <c r="G49" s="309"/>
      <c r="H49" s="309"/>
      <c r="I49" s="109"/>
    </row>
    <row r="50" spans="2:9" ht="24" customHeight="1" x14ac:dyDescent="0.35">
      <c r="B50" s="306"/>
      <c r="C50" s="307"/>
      <c r="D50" s="307"/>
      <c r="E50" s="308"/>
      <c r="F50" s="309"/>
      <c r="G50" s="309"/>
      <c r="H50" s="309"/>
      <c r="I50" s="109"/>
    </row>
    <row r="51" spans="2:9" ht="24" customHeight="1" x14ac:dyDescent="0.35">
      <c r="B51" s="302" t="s">
        <v>310</v>
      </c>
      <c r="C51" s="303"/>
      <c r="D51" s="303"/>
      <c r="E51" s="304"/>
      <c r="F51" s="309"/>
      <c r="G51" s="309"/>
      <c r="H51" s="309"/>
      <c r="I51" s="109"/>
    </row>
    <row r="52" spans="2:9" ht="24" customHeight="1" x14ac:dyDescent="0.35">
      <c r="B52" s="182"/>
      <c r="C52" s="183"/>
      <c r="D52" s="183"/>
      <c r="E52" s="305"/>
      <c r="F52" s="309"/>
      <c r="G52" s="309"/>
      <c r="H52" s="309"/>
      <c r="I52" s="109"/>
    </row>
    <row r="53" spans="2:9" x14ac:dyDescent="0.35">
      <c r="B53" s="306"/>
      <c r="C53" s="307"/>
      <c r="D53" s="307"/>
      <c r="E53" s="308"/>
      <c r="F53" s="309"/>
      <c r="G53" s="309"/>
      <c r="H53" s="309"/>
      <c r="I53" s="109"/>
    </row>
    <row r="56" spans="2:9" ht="33" customHeight="1" x14ac:dyDescent="0.35"/>
    <row r="57" spans="2:9" ht="15" customHeight="1" x14ac:dyDescent="0.35"/>
    <row r="59" spans="2:9" ht="29.25" customHeight="1" x14ac:dyDescent="0.35"/>
  </sheetData>
  <autoFilter ref="A7:AE16" xr:uid="{00000000-0009-0000-0000-000007000000}">
    <filterColumn colId="20" showButton="0"/>
    <filterColumn colId="21" showButton="0"/>
  </autoFilter>
  <mergeCells count="42">
    <mergeCell ref="B51:E53"/>
    <mergeCell ref="F51:H51"/>
    <mergeCell ref="F52:H52"/>
    <mergeCell ref="F53:H53"/>
    <mergeCell ref="B48:E50"/>
    <mergeCell ref="F48:H48"/>
    <mergeCell ref="F49:H49"/>
    <mergeCell ref="F50:H50"/>
    <mergeCell ref="E46:H46"/>
    <mergeCell ref="E42:H42"/>
    <mergeCell ref="E43:H43"/>
    <mergeCell ref="B44:B45"/>
    <mergeCell ref="E44:H44"/>
    <mergeCell ref="E45:H45"/>
    <mergeCell ref="B40:B41"/>
    <mergeCell ref="E40:H40"/>
    <mergeCell ref="E41:H41"/>
    <mergeCell ref="B35:H35"/>
    <mergeCell ref="B36:H36"/>
    <mergeCell ref="B37:H37"/>
    <mergeCell ref="B38:H38"/>
    <mergeCell ref="U16:W16"/>
    <mergeCell ref="D26:F26"/>
    <mergeCell ref="U10:W10"/>
    <mergeCell ref="U15:W15"/>
    <mergeCell ref="U11:W11"/>
    <mergeCell ref="U9:W9"/>
    <mergeCell ref="U14:W14"/>
    <mergeCell ref="U13:W13"/>
    <mergeCell ref="A1:B3"/>
    <mergeCell ref="U12:W12"/>
    <mergeCell ref="L6:O6"/>
    <mergeCell ref="G6:J6"/>
    <mergeCell ref="A5:F6"/>
    <mergeCell ref="S5:S6"/>
    <mergeCell ref="T5:T6"/>
    <mergeCell ref="U5:W6"/>
    <mergeCell ref="G5:O5"/>
    <mergeCell ref="P5:R6"/>
    <mergeCell ref="C1:U3"/>
    <mergeCell ref="U7:W7"/>
    <mergeCell ref="U8:W8"/>
  </mergeCells>
  <conditionalFormatting sqref="J8:J16 O8:O16">
    <cfRule type="containsText" dxfId="46" priority="7" operator="containsText" text="Bajo">
      <formula>NOT(ISERROR(SEARCH("Bajo",J8)))</formula>
    </cfRule>
    <cfRule type="containsText" dxfId="45" priority="8" operator="containsText" text="Moderado">
      <formula>NOT(ISERROR(SEARCH("Moderado",J8)))</formula>
    </cfRule>
    <cfRule type="containsText" dxfId="44" priority="9" operator="containsText" text="Alto">
      <formula>NOT(ISERROR(SEARCH("Alto",J8)))</formula>
    </cfRule>
    <cfRule type="containsText" dxfId="43" priority="10" operator="containsText" text="Extremo">
      <formula>NOT(ISERROR(SEARCH("Extremo",J8)))</formula>
    </cfRule>
  </conditionalFormatting>
  <conditionalFormatting sqref="Y8:Y16">
    <cfRule type="containsText" dxfId="42" priority="4" operator="containsText" text="Pendiente">
      <formula>NOT(ISERROR(SEARCH("Pendiente",Y8)))</formula>
    </cfRule>
    <cfRule type="containsText" dxfId="41" priority="5" operator="containsText" text="En revisión">
      <formula>NOT(ISERROR(SEARCH("En revisión",Y8)))</formula>
    </cfRule>
    <cfRule type="containsText" dxfId="40" priority="6" operator="containsText" text="OK">
      <formula>NOT(ISERROR(SEARCH("OK",Y8)))</formula>
    </cfRule>
  </conditionalFormatting>
  <dataValidations count="2">
    <dataValidation type="list" allowBlank="1" showInputMessage="1" showErrorMessage="1" sqref="G8:G16" xr:uid="{00000000-0002-0000-0700-000000000000}">
      <formula1>$E$27:$E$31</formula1>
    </dataValidation>
    <dataValidation type="list" allowBlank="1" showInputMessage="1" showErrorMessage="1" sqref="Y8:Y16" xr:uid="{00000000-0002-0000-0700-000001000000}">
      <formula1>$Y$1:$Y$3</formula1>
    </dataValidation>
  </dataValidations>
  <pageMargins left="0.7" right="0.7" top="0.75" bottom="0.75" header="0.3" footer="0.3"/>
  <pageSetup paperSize="41" scale="31" orientation="landscape" r:id="rId1"/>
  <rowBreaks count="2" manualBreakCount="2">
    <brk id="10" max="21" man="1"/>
    <brk id="26" max="21"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P15"/>
  <sheetViews>
    <sheetView showGridLines="0" topLeftCell="E1" zoomScaleNormal="100" workbookViewId="0">
      <selection activeCell="F27" sqref="F27"/>
    </sheetView>
  </sheetViews>
  <sheetFormatPr baseColWidth="10" defaultColWidth="11.453125" defaultRowHeight="14.5" x14ac:dyDescent="0.35"/>
  <cols>
    <col min="1" max="1" width="6.54296875" customWidth="1"/>
    <col min="2" max="2" width="5.453125" customWidth="1"/>
    <col min="3" max="3" width="51.7265625" customWidth="1"/>
    <col min="4" max="4" width="22" hidden="1" customWidth="1"/>
    <col min="5" max="5" width="35.1796875" customWidth="1"/>
    <col min="6" max="8" width="14.81640625" customWidth="1"/>
    <col min="9" max="9" width="14.54296875" customWidth="1"/>
    <col min="10" max="11" width="4.1796875" customWidth="1"/>
    <col min="12" max="12" width="42.08984375" bestFit="1" customWidth="1"/>
    <col min="13" max="13" width="23.7265625" bestFit="1" customWidth="1"/>
    <col min="14" max="14" width="26.1796875" customWidth="1"/>
    <col min="15" max="15" width="17.26953125" customWidth="1"/>
  </cols>
  <sheetData>
    <row r="2" spans="2:16" ht="21.65" customHeight="1" x14ac:dyDescent="0.35">
      <c r="B2" s="310" t="s">
        <v>311</v>
      </c>
      <c r="C2" s="311"/>
      <c r="D2" s="311"/>
      <c r="E2" s="311"/>
      <c r="F2" s="311"/>
      <c r="G2" s="311"/>
      <c r="H2" s="311"/>
      <c r="I2" s="312"/>
      <c r="L2" s="164" t="s">
        <v>312</v>
      </c>
      <c r="M2" s="164" t="s">
        <v>313</v>
      </c>
      <c r="N2" s="163"/>
    </row>
    <row r="3" spans="2:16" s="85" customFormat="1" ht="18" customHeight="1" x14ac:dyDescent="0.35">
      <c r="B3" s="89" t="str">
        <f>'Matriz de riesgos'!A7</f>
        <v>No</v>
      </c>
      <c r="C3" s="89" t="str">
        <f>'Matriz de riesgos'!B7</f>
        <v>RIESGO</v>
      </c>
      <c r="D3" s="89" t="str">
        <f>'Matriz de riesgos'!D7</f>
        <v>TIPO</v>
      </c>
      <c r="E3" s="89" t="str">
        <f>'Matriz de riesgos'!R7</f>
        <v>Responsable</v>
      </c>
      <c r="F3" s="89" t="str">
        <f>'Matriz de riesgos'!AA7</f>
        <v>1. Cuatrimestre</v>
      </c>
      <c r="G3" s="84" t="str">
        <f>'Matriz de riesgos'!AB7</f>
        <v>2. Cuatrimestre</v>
      </c>
      <c r="H3" s="84" t="str">
        <f>'Matriz de riesgos'!AC7</f>
        <v>3. Cuatrimestre</v>
      </c>
      <c r="I3" s="84" t="str">
        <f>'Matriz de riesgos'!AD7</f>
        <v xml:space="preserve">Acumulado </v>
      </c>
      <c r="L3" s="164" t="s">
        <v>0</v>
      </c>
      <c r="M3" s="163" t="s">
        <v>170</v>
      </c>
      <c r="N3" s="163" t="s">
        <v>325</v>
      </c>
      <c r="O3"/>
    </row>
    <row r="4" spans="2:16" ht="29" x14ac:dyDescent="0.35">
      <c r="B4" s="88">
        <f>'Matriz de riesgos'!A8</f>
        <v>1</v>
      </c>
      <c r="C4" s="87" t="str">
        <f>'Matriz de riesgos'!B8</f>
        <v>Manipulación intencionada de la información para generar resultados que respondan a intereses particulares.</v>
      </c>
      <c r="D4" s="86" t="str">
        <f>'Matriz de riesgos'!D8</f>
        <v>Riesgo de Corrupción</v>
      </c>
      <c r="E4" s="87" t="str">
        <f>'Matriz de riesgos'!R8</f>
        <v xml:space="preserve">Gestión Documental  / Sistemas de Información </v>
      </c>
      <c r="F4" s="83">
        <f>'Matriz de riesgos'!AA8</f>
        <v>0.33333333333333331</v>
      </c>
      <c r="G4" s="83">
        <f>'Matriz de riesgos'!AB8</f>
        <v>0.33333333333333331</v>
      </c>
      <c r="H4" s="83">
        <f>'Matriz de riesgos'!AC8</f>
        <v>0</v>
      </c>
      <c r="I4" s="83">
        <f>'Matriz de riesgos'!AD8</f>
        <v>0.66666666666666663</v>
      </c>
      <c r="L4" s="163" t="s">
        <v>206</v>
      </c>
      <c r="M4" s="176">
        <v>6</v>
      </c>
      <c r="N4" s="176">
        <v>6</v>
      </c>
    </row>
    <row r="5" spans="2:16" ht="28.5" customHeight="1" x14ac:dyDescent="0.35">
      <c r="B5" s="88">
        <f>'Matriz de riesgos'!A9</f>
        <v>2</v>
      </c>
      <c r="C5" s="87" t="str">
        <f>'Matriz de riesgos'!B9</f>
        <v xml:space="preserve">Malversación o desvio de recursos. </v>
      </c>
      <c r="D5" s="86" t="str">
        <f>'Matriz de riesgos'!D9</f>
        <v>Riesgo de Corrupción</v>
      </c>
      <c r="E5" s="86" t="str">
        <f>'Matriz de riesgos'!R9</f>
        <v xml:space="preserve">Presupuesto </v>
      </c>
      <c r="F5" s="83">
        <f>'Matriz de riesgos'!AA9</f>
        <v>0.25</v>
      </c>
      <c r="G5" s="83">
        <f>'Matriz de riesgos'!AB9</f>
        <v>0.33333333333333331</v>
      </c>
      <c r="H5" s="83">
        <f>'Matriz de riesgos'!AC9</f>
        <v>0</v>
      </c>
      <c r="I5" s="83">
        <f>'Matriz de riesgos'!AD9</f>
        <v>0.58333333333333326</v>
      </c>
      <c r="K5" s="85"/>
      <c r="L5" s="163" t="s">
        <v>242</v>
      </c>
      <c r="M5" s="176">
        <v>1</v>
      </c>
      <c r="N5" s="176">
        <v>1</v>
      </c>
      <c r="P5" s="85"/>
    </row>
    <row r="6" spans="2:16" ht="28.5" customHeight="1" x14ac:dyDescent="0.35">
      <c r="B6" s="88">
        <f>'Matriz de riesgos'!A10</f>
        <v>3</v>
      </c>
      <c r="C6" s="87" t="str">
        <f>'Matriz de riesgos'!B10</f>
        <v xml:space="preserve">Desvío o perdida de recursos de la caja menor. </v>
      </c>
      <c r="D6" s="86" t="str">
        <f>'Matriz de riesgos'!D10</f>
        <v>Riesgo de Corrupción</v>
      </c>
      <c r="E6" s="86" t="str">
        <f>'Matriz de riesgos'!R10</f>
        <v>Tesorería</v>
      </c>
      <c r="F6" s="83">
        <f>'Matriz de riesgos'!AA10</f>
        <v>0.2</v>
      </c>
      <c r="G6" s="83">
        <f>'Matriz de riesgos'!AB10</f>
        <v>0.4</v>
      </c>
      <c r="H6" s="83">
        <f>'Matriz de riesgos'!AC10</f>
        <v>0</v>
      </c>
      <c r="I6" s="83">
        <f>'Matriz de riesgos'!AD10</f>
        <v>0.60000000000000009</v>
      </c>
      <c r="L6" s="163" t="s">
        <v>325</v>
      </c>
      <c r="M6" s="176">
        <v>7</v>
      </c>
      <c r="N6" s="176">
        <v>7</v>
      </c>
    </row>
    <row r="7" spans="2:16" ht="42.75" customHeight="1" x14ac:dyDescent="0.35">
      <c r="B7" s="88">
        <f>'Matriz de riesgos'!A11</f>
        <v>4</v>
      </c>
      <c r="C7" s="87" t="str">
        <f>'Matriz de riesgos'!B11</f>
        <v xml:space="preserve">Deficiencias en el ejercicio de supervisión o interventoría de contratos en los que se reciban bienes y/o servicios sin el cumplimiento de especificaciones técnicas acordadas. </v>
      </c>
      <c r="D7" s="86" t="str">
        <f>'Matriz de riesgos'!D11</f>
        <v>Riesgo de Corrupción</v>
      </c>
      <c r="E7" s="86" t="str">
        <f>'Matriz de riesgos'!R11</f>
        <v>Subgerencia Técnica</v>
      </c>
      <c r="F7" s="83">
        <f>'Matriz de riesgos'!AA11</f>
        <v>0.33333333333333331</v>
      </c>
      <c r="G7" s="83">
        <f>'Matriz de riesgos'!AB11</f>
        <v>0.33333333333333331</v>
      </c>
      <c r="H7" s="83">
        <f>'Matriz de riesgos'!AC11</f>
        <v>0</v>
      </c>
      <c r="I7" s="83">
        <f>'Matriz de riesgos'!AD11</f>
        <v>0.66666666666666663</v>
      </c>
      <c r="K7" s="85"/>
      <c r="P7" s="85"/>
    </row>
    <row r="8" spans="2:16" ht="43.5" x14ac:dyDescent="0.35">
      <c r="B8" s="88">
        <f>'Matriz de riesgos'!A12</f>
        <v>5</v>
      </c>
      <c r="C8" s="87" t="str">
        <f>'Matriz de riesgos'!B12</f>
        <v>Manipulación de documentos en la etapa precontractual que puedan direccionar un cotrato o favorecer la selección de un tercero.</v>
      </c>
      <c r="D8" s="86" t="str">
        <f>'Matriz de riesgos'!D12</f>
        <v>Riesgo de Corrupción</v>
      </c>
      <c r="E8" s="86" t="str">
        <f>'Matriz de riesgos'!R12</f>
        <v>Oficina Asesora Jurídica</v>
      </c>
      <c r="F8" s="83">
        <f>'Matriz de riesgos'!AA12</f>
        <v>0.33333333333333331</v>
      </c>
      <c r="G8" s="83">
        <f>'Matriz de riesgos'!AB12</f>
        <v>0.33333333333333331</v>
      </c>
      <c r="H8" s="83">
        <f>'Matriz de riesgos'!AC12</f>
        <v>0</v>
      </c>
      <c r="I8" s="83">
        <f>'Matriz de riesgos'!AD12</f>
        <v>0.66666666666666663</v>
      </c>
      <c r="L8" s="173" t="s">
        <v>312</v>
      </c>
      <c r="M8" s="164" t="s">
        <v>313</v>
      </c>
      <c r="N8" s="163"/>
    </row>
    <row r="9" spans="2:16" ht="43.5" x14ac:dyDescent="0.35">
      <c r="B9" s="88">
        <f>'Matriz de riesgos'!A13</f>
        <v>6</v>
      </c>
      <c r="C9" s="87" t="str">
        <f>'Matriz de riesgos'!B13</f>
        <v xml:space="preserve">Manipulación no autorizada de sistemas de información, como claves y tokens, para pagos no autorizados o dervio de recursos. </v>
      </c>
      <c r="D9" s="86" t="str">
        <f>'Matriz de riesgos'!D13</f>
        <v>Riesgo de Fraude</v>
      </c>
      <c r="E9" s="86" t="str">
        <f>'Matriz de riesgos'!R13</f>
        <v>Tesorería</v>
      </c>
      <c r="F9" s="83">
        <f>'Matriz de riesgos'!AA13</f>
        <v>0.33333333333333331</v>
      </c>
      <c r="G9" s="83">
        <f>'Matriz de riesgos'!AB13</f>
        <v>0.33333333333333331</v>
      </c>
      <c r="H9" s="83">
        <f>'Matriz de riesgos'!AC13</f>
        <v>0</v>
      </c>
      <c r="I9" s="83">
        <f>'Matriz de riesgos'!AD13</f>
        <v>0.66666666666666663</v>
      </c>
      <c r="K9" s="85"/>
      <c r="L9" s="173" t="s">
        <v>0</v>
      </c>
      <c r="M9" s="163" t="s">
        <v>170</v>
      </c>
      <c r="N9" s="163" t="s">
        <v>325</v>
      </c>
      <c r="P9" s="85"/>
    </row>
    <row r="10" spans="2:16" ht="29" x14ac:dyDescent="0.35">
      <c r="B10" s="88">
        <f>'Matriz de riesgos'!A14</f>
        <v>7</v>
      </c>
      <c r="C10" s="87" t="str">
        <f>'Matriz de riesgos'!B14</f>
        <v>Gestión inadecuada o extemporánea en el ejercicio de la defensa judicial para beneficio propio o de terceros.</v>
      </c>
      <c r="D10" s="86" t="str">
        <f>'Matriz de riesgos'!D14</f>
        <v>Riesgo de Corrupción</v>
      </c>
      <c r="E10" s="86" t="str">
        <f>'Matriz de riesgos'!R14</f>
        <v>Oficina Asesora Jurídica</v>
      </c>
      <c r="F10" s="83">
        <f>'Matriz de riesgos'!AA14</f>
        <v>0.33333333333333331</v>
      </c>
      <c r="G10" s="83">
        <f>'Matriz de riesgos'!AB14</f>
        <v>0.33333333333333331</v>
      </c>
      <c r="H10" s="83">
        <f>'Matriz de riesgos'!AC14</f>
        <v>0</v>
      </c>
      <c r="I10" s="83">
        <f>'Matriz de riesgos'!AD14</f>
        <v>0.66666666666666663</v>
      </c>
      <c r="L10" s="174" t="s">
        <v>212</v>
      </c>
      <c r="M10" s="176">
        <v>1</v>
      </c>
      <c r="N10" s="176">
        <v>1</v>
      </c>
    </row>
    <row r="11" spans="2:16" x14ac:dyDescent="0.35">
      <c r="B11" s="88">
        <f>'Matriz de riesgos'!A15</f>
        <v>8</v>
      </c>
      <c r="C11" s="87" t="str">
        <f>'Matriz de riesgos'!B15</f>
        <v>Hurto de bienes o insumos de propiedad de la entidad.</v>
      </c>
      <c r="D11" s="86" t="str">
        <f>'Matriz de riesgos'!D15</f>
        <v>Riesgo de Corrupción</v>
      </c>
      <c r="E11" s="86" t="str">
        <f>'Matriz de riesgos'!R15</f>
        <v>Talento Humano</v>
      </c>
      <c r="F11" s="83">
        <f>'Matriz de riesgos'!AA15</f>
        <v>0.33333333333333331</v>
      </c>
      <c r="G11" s="83">
        <f>'Matriz de riesgos'!AB15</f>
        <v>0.33333333333333331</v>
      </c>
      <c r="H11" s="83">
        <f>'Matriz de riesgos'!AC15</f>
        <v>0</v>
      </c>
      <c r="I11" s="83">
        <f>'Matriz de riesgos'!AD15</f>
        <v>0.66666666666666663</v>
      </c>
      <c r="K11" s="85"/>
      <c r="L11" s="174" t="s">
        <v>2</v>
      </c>
      <c r="M11" s="176">
        <v>2</v>
      </c>
      <c r="N11" s="176">
        <v>2</v>
      </c>
      <c r="P11" s="85"/>
    </row>
    <row r="12" spans="2:16" x14ac:dyDescent="0.35">
      <c r="B12" s="88">
        <f>'Matriz de riesgos'!A16</f>
        <v>9</v>
      </c>
      <c r="C12" s="87" t="str">
        <f>'Matriz de riesgos'!B16</f>
        <v>Alterar los soportes al sistema de pago de seguridad social</v>
      </c>
      <c r="D12" s="86" t="str">
        <f>'Matriz de riesgos'!D16</f>
        <v>Riesgo de Fraude</v>
      </c>
      <c r="E12" s="86" t="str">
        <f>'Matriz de riesgos'!R16</f>
        <v>Subgerencia Técnica y SAF (Contabilidad)</v>
      </c>
      <c r="F12" s="83">
        <f>'Matriz de riesgos'!AA16</f>
        <v>0.33333333333333331</v>
      </c>
      <c r="G12" s="83">
        <f>'Matriz de riesgos'!AB16</f>
        <v>0.33333333333333331</v>
      </c>
      <c r="H12" s="83">
        <f>'Matriz de riesgos'!AC16</f>
        <v>0</v>
      </c>
      <c r="I12" s="83">
        <f>'Matriz de riesgos'!AD16</f>
        <v>0.66666666666666663</v>
      </c>
      <c r="L12" s="174" t="s">
        <v>220</v>
      </c>
      <c r="M12" s="176">
        <v>1</v>
      </c>
      <c r="N12" s="176">
        <v>1</v>
      </c>
    </row>
    <row r="13" spans="2:16" x14ac:dyDescent="0.35">
      <c r="K13" s="85"/>
      <c r="L13" s="174" t="s">
        <v>4</v>
      </c>
      <c r="M13" s="176">
        <v>1</v>
      </c>
      <c r="N13" s="176">
        <v>1</v>
      </c>
      <c r="P13" s="85"/>
    </row>
    <row r="14" spans="2:16" x14ac:dyDescent="0.35">
      <c r="L14" s="174" t="s">
        <v>226</v>
      </c>
      <c r="M14" s="176">
        <v>2</v>
      </c>
      <c r="N14" s="176">
        <v>2</v>
      </c>
    </row>
    <row r="15" spans="2:16" x14ac:dyDescent="0.35">
      <c r="K15" s="85"/>
      <c r="L15" s="174" t="s">
        <v>325</v>
      </c>
      <c r="M15" s="176">
        <v>7</v>
      </c>
      <c r="N15" s="176">
        <v>7</v>
      </c>
      <c r="P15" s="85"/>
    </row>
  </sheetData>
  <autoFilter ref="B3:I12" xr:uid="{00000000-0009-0000-0000-000008000000}"/>
  <mergeCells count="1">
    <mergeCell ref="B2:I2"/>
  </mergeCells>
  <conditionalFormatting sqref="F4:H12">
    <cfRule type="cellIs" dxfId="39" priority="4" operator="lessThan">
      <formula>0.05</formula>
    </cfRule>
    <cfRule type="cellIs" dxfId="38" priority="5" operator="between">
      <formula>0.19</formula>
      <formula>0.05</formula>
    </cfRule>
    <cfRule type="cellIs" dxfId="37" priority="6" operator="greaterThanOrEqual">
      <formula>0.2</formula>
    </cfRule>
  </conditionalFormatting>
  <conditionalFormatting sqref="I4:I12">
    <cfRule type="cellIs" dxfId="36" priority="1" operator="lessThan">
      <formula>0.5</formula>
    </cfRule>
    <cfRule type="cellIs" dxfId="35" priority="2" operator="greaterThanOrEqual">
      <formula>0.8</formula>
    </cfRule>
    <cfRule type="cellIs" dxfId="34" priority="3" operator="between">
      <formula>0.5</formula>
      <formula>0.8</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c50254-ce02-4f7f-b872-c4abca96836c">
      <Terms xmlns="http://schemas.microsoft.com/office/infopath/2007/PartnerControls"/>
    </lcf76f155ced4ddcb4097134ff3c332f>
    <TaxCatchAll xmlns="491b060b-d92c-4001-ac18-5d21cd5b83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8AFDA862437EF408BBA9825DED340D2" ma:contentTypeVersion="14" ma:contentTypeDescription="Crear nuevo documento." ma:contentTypeScope="" ma:versionID="ef8eb83315b6915df5cabcfcc7291654">
  <xsd:schema xmlns:xsd="http://www.w3.org/2001/XMLSchema" xmlns:xs="http://www.w3.org/2001/XMLSchema" xmlns:p="http://schemas.microsoft.com/office/2006/metadata/properties" xmlns:ns2="8cc50254-ce02-4f7f-b872-c4abca96836c" xmlns:ns3="491b060b-d92c-4001-ac18-5d21cd5b83be" targetNamespace="http://schemas.microsoft.com/office/2006/metadata/properties" ma:root="true" ma:fieldsID="a443c767f6637005d1b533c501e05d04" ns2:_="" ns3:_="">
    <xsd:import namespace="8cc50254-ce02-4f7f-b872-c4abca96836c"/>
    <xsd:import namespace="491b060b-d92c-4001-ac18-5d21cd5b8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50254-ce02-4f7f-b872-c4abca9683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4cda35-b2da-41dd-8649-1f8336f5dd3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1b060b-d92c-4001-ac18-5d21cd5b83b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8862973-906d-4460-9630-266f4ce4a268}" ma:internalName="TaxCatchAll" ma:showField="CatchAllData" ma:web="491b060b-d92c-4001-ac18-5d21cd5b8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8E2AB-13E6-4591-8163-086B58782768}">
  <ds:schemaRefs>
    <ds:schemaRef ds:uri="http://schemas.microsoft.com/office/2006/metadata/properties"/>
    <ds:schemaRef ds:uri="http://schemas.microsoft.com/office/infopath/2007/PartnerControls"/>
    <ds:schemaRef ds:uri="8cc50254-ce02-4f7f-b872-c4abca96836c"/>
    <ds:schemaRef ds:uri="491b060b-d92c-4001-ac18-5d21cd5b83be"/>
  </ds:schemaRefs>
</ds:datastoreItem>
</file>

<file path=customXml/itemProps2.xml><?xml version="1.0" encoding="utf-8"?>
<ds:datastoreItem xmlns:ds="http://schemas.openxmlformats.org/officeDocument/2006/customXml" ds:itemID="{1B88AB70-007F-4F2D-BCC3-AF8862F5F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50254-ce02-4f7f-b872-c4abca96836c"/>
    <ds:schemaRef ds:uri="491b060b-d92c-4001-ac18-5d21cd5b8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1A717E-F13D-4751-96A0-BE194DEDD8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TD</vt:lpstr>
      <vt:lpstr>Impacto</vt:lpstr>
      <vt:lpstr>ANÁLISI Y EVALUACIÓN</vt:lpstr>
      <vt:lpstr>PESO O PARTICIPACIÓN</vt:lpstr>
      <vt:lpstr>CONTROL RIESGOS</vt:lpstr>
      <vt:lpstr>DESPLAZAMIENTO</vt:lpstr>
      <vt:lpstr>CONTROLES RC</vt:lpstr>
      <vt:lpstr>Matriz de riesgos</vt:lpstr>
      <vt:lpstr>Informe</vt:lpstr>
      <vt:lpstr>'Matriz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USER</cp:lastModifiedBy>
  <cp:revision/>
  <dcterms:created xsi:type="dcterms:W3CDTF">2016-05-11T14:27:04Z</dcterms:created>
  <dcterms:modified xsi:type="dcterms:W3CDTF">2025-09-23T23:59:46Z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0x01010078AFDA862437EF408BBA9825DED340D2</vt:lpwstr>
  </property>
  <property fmtid="{D5CDD505-2E9C-101B-9397-08002B2CF9AE}" pid="3" name="MediaServiceImageTags">
    <vt:lpwstr/>
  </property>
</Properties>
</file>